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 codeName="ThisWorkbook"/>
  <bookViews>
    <workbookView xWindow="65416" yWindow="65416" windowWidth="27900" windowHeight="16440" activeTab="0"/>
  </bookViews>
  <sheets>
    <sheet name="Agentura STUDENT kalkulačka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<sst xmlns="http://schemas.openxmlformats.org/spreadsheetml/2006/main" count="85" uniqueCount="64">
  <si>
    <t>h</t>
  </si>
  <si>
    <t>Kč</t>
  </si>
  <si>
    <t>Hrubá mzda</t>
  </si>
  <si>
    <t>Daňový základ</t>
  </si>
  <si>
    <t>Odvody za zaměstnavatele</t>
  </si>
  <si>
    <t>částka pro hranici odvodu</t>
  </si>
  <si>
    <t>Odvody za zaměstnance</t>
  </si>
  <si>
    <t>minimální mzda</t>
  </si>
  <si>
    <t>minimální zdrav. pojištění</t>
  </si>
  <si>
    <t>Zálohová daň</t>
  </si>
  <si>
    <t>sleva na poplatníka</t>
  </si>
  <si>
    <t>sleva na studenta</t>
  </si>
  <si>
    <t>celková sleva na dani</t>
  </si>
  <si>
    <t>ano</t>
  </si>
  <si>
    <t>ne</t>
  </si>
  <si>
    <t>15% ze základu</t>
  </si>
  <si>
    <t>Čistá mzda</t>
  </si>
  <si>
    <t>odvody</t>
  </si>
  <si>
    <t>čistá mzda</t>
  </si>
  <si>
    <t>daň</t>
  </si>
  <si>
    <t>Počet odpracovaných hodin</t>
  </si>
  <si>
    <t>Hrubá hodinová mzda</t>
  </si>
  <si>
    <t>Zdravotní pojištění       (9% z hrubé mzdy)</t>
  </si>
  <si>
    <t>Sociální pojištění       (6,5% z hrubé mzdy)</t>
  </si>
  <si>
    <t>Zdravotní pojištění (4,5% z hrubé mzdy)</t>
  </si>
  <si>
    <t>Doplatek zdravotního pojištění do minimální výše</t>
  </si>
  <si>
    <t>pole určená k vyplnění</t>
  </si>
  <si>
    <t>Podepsané prohlášení na daň (ano/ne)</t>
  </si>
  <si>
    <t>Jste student? (ano/ne)</t>
  </si>
  <si>
    <t>Počet dětí pro uplatnění slevy na daň</t>
  </si>
  <si>
    <t>Doplatek do minima zdravotního pojištění odvádí jiný zaměstnavatel? (ano/ne)</t>
  </si>
  <si>
    <t>Vytvořila Agentura STUDENT s.r.o.</t>
  </si>
  <si>
    <t>sleva na 1.dítě rok</t>
  </si>
  <si>
    <t>sleva na 2.dítě rok</t>
  </si>
  <si>
    <t>sleva na 3.dítě a víc rok</t>
  </si>
  <si>
    <t>Srážková daň</t>
  </si>
  <si>
    <t>částka pro určení srážkové daně (včetně)</t>
  </si>
  <si>
    <t>Bonus na dítě</t>
  </si>
  <si>
    <t>(včetně bonusu na dítě)</t>
  </si>
  <si>
    <t>Typ exekuce (přednostní/nepřednostní)</t>
  </si>
  <si>
    <t>Počet vyživovaných osob (nezaopatřené děti + manžel/ka)</t>
  </si>
  <si>
    <t>Sraženo na exekuci</t>
  </si>
  <si>
    <t>K výplatě</t>
  </si>
  <si>
    <t>EXEKUCE</t>
  </si>
  <si>
    <t>přednostní</t>
  </si>
  <si>
    <t>nepřednostní</t>
  </si>
  <si>
    <t>základní nezebavitlená částka</t>
  </si>
  <si>
    <t>nezabavitelná za manžela</t>
  </si>
  <si>
    <t>zabavitelné bez omezení</t>
  </si>
  <si>
    <t>(použije se, pokud nevyplníte čistou mzdu ve formuláři výše)</t>
  </si>
  <si>
    <t>součet pro každou osobu</t>
  </si>
  <si>
    <t>výběr třetiny</t>
  </si>
  <si>
    <t>Výpočet exekucí</t>
  </si>
  <si>
    <t>Čistá mzda dle kalkulačky</t>
  </si>
  <si>
    <t>srážka celkem</t>
  </si>
  <si>
    <t>Celková nezabavitelná částka</t>
  </si>
  <si>
    <r>
      <t>Čistá mzda</t>
    </r>
    <r>
      <rPr>
        <sz val="11"/>
        <rFont val="Calibri"/>
        <family val="2"/>
        <scheme val="minor"/>
      </rPr>
      <t xml:space="preserve"> (při nevyplnění se užijte čistá mzda z vedlejší mzdové kalkulačky)</t>
    </r>
  </si>
  <si>
    <t>nezabavitelné minimum je uplatněno u jiného plátce mzdy/důchodu (ano/ne)</t>
  </si>
  <si>
    <t>nad zabavitelné bez omezení</t>
  </si>
  <si>
    <t>základ pro srážku</t>
  </si>
  <si>
    <t>srážka</t>
  </si>
  <si>
    <t>Mzdový náklad</t>
  </si>
  <si>
    <t>Sociální pojištění       (24,8% z hrubé mzdy)</t>
  </si>
  <si>
    <t>Mzdová kalkulačka pro výpočet mzdy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</si>
</sst>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2" fontId="0" fillId="2" borderId="0" xfId="0" applyNumberFormat="1" applyFill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0" fillId="2" borderId="0" xfId="0" applyFill="1"/>
    <xf numFmtId="4" fontId="6" fillId="2" borderId="0" xfId="0" applyNumberFormat="1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0" fillId="3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/>
    <xf numFmtId="0" fontId="3" fillId="0" borderId="0" xfId="0" applyFont="1"/>
    <xf numFmtId="2" fontId="7" fillId="2" borderId="0" xfId="0" applyNumberFormat="1" applyFont="1" applyFill="1" applyAlignment="1" applyProtection="1">
      <alignment horizontal="right"/>
      <protection hidden="1"/>
    </xf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11" fillId="0" borderId="4" xfId="0" applyFont="1" applyBorder="1" applyAlignment="1" applyProtection="1">
      <alignment wrapText="1"/>
      <protection hidden="1"/>
    </xf>
    <xf numFmtId="0" fontId="11" fillId="0" borderId="0" xfId="0" applyFont="1" applyAlignment="1" applyProtection="1">
      <alignment horizontal="left" wrapText="1"/>
      <protection hidden="1"/>
    </xf>
    <xf numFmtId="0" fontId="0" fillId="0" borderId="7" xfId="0" applyBorder="1"/>
    <xf numFmtId="0" fontId="2" fillId="0" borderId="0" xfId="0" applyFont="1"/>
    <xf numFmtId="0" fontId="11" fillId="0" borderId="0" xfId="0" applyFont="1" applyProtection="1">
      <protection hidden="1"/>
    </xf>
    <xf numFmtId="0" fontId="0" fillId="3" borderId="13" xfId="0" applyFill="1" applyBorder="1" applyProtection="1">
      <protection hidden="1"/>
    </xf>
    <xf numFmtId="0" fontId="0" fillId="0" borderId="4" xfId="0" applyBorder="1"/>
    <xf numFmtId="0" fontId="3" fillId="0" borderId="0" xfId="0" applyFont="1" applyAlignment="1" applyProtection="1">
      <alignment horizontal="left"/>
      <protection hidden="1"/>
    </xf>
    <xf numFmtId="0" fontId="11" fillId="0" borderId="4" xfId="0" applyFont="1" applyBorder="1" applyProtection="1">
      <protection hidden="1"/>
    </xf>
    <xf numFmtId="0" fontId="0" fillId="0" borderId="5" xfId="0" applyBorder="1"/>
    <xf numFmtId="0" fontId="0" fillId="2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left" wrapText="1"/>
      <protection hidden="1"/>
    </xf>
    <xf numFmtId="0" fontId="0" fillId="2" borderId="9" xfId="0" applyFill="1" applyBorder="1" applyAlignment="1" applyProtection="1">
      <alignment horizontal="left" wrapText="1"/>
      <protection hidden="1"/>
    </xf>
    <xf numFmtId="0" fontId="0" fillId="2" borderId="10" xfId="0" applyFill="1" applyBorder="1" applyAlignment="1" applyProtection="1">
      <alignment horizontal="left" wrapText="1"/>
      <protection hidden="1"/>
    </xf>
    <xf numFmtId="4" fontId="6" fillId="0" borderId="11" xfId="0" applyNumberFormat="1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horizontal="right"/>
      <protection hidden="1"/>
    </xf>
    <xf numFmtId="2" fontId="8" fillId="2" borderId="1" xfId="0" applyNumberFormat="1" applyFont="1" applyFill="1" applyBorder="1" applyAlignment="1" applyProtection="1">
      <alignment horizontal="right"/>
      <protection hidden="1"/>
    </xf>
    <xf numFmtId="2" fontId="8" fillId="2" borderId="3" xfId="0" applyNumberFormat="1" applyFont="1" applyFill="1" applyBorder="1" applyAlignment="1" applyProtection="1">
      <alignment horizontal="right"/>
      <protection hidden="1"/>
    </xf>
    <xf numFmtId="2" fontId="8" fillId="2" borderId="6" xfId="0" applyNumberFormat="1" applyFont="1" applyFill="1" applyBorder="1" applyAlignment="1" applyProtection="1">
      <alignment horizontal="right"/>
      <protection hidden="1"/>
    </xf>
    <xf numFmtId="2" fontId="8" fillId="2" borderId="8" xfId="0" applyNumberFormat="1" applyFont="1" applyFill="1" applyBorder="1" applyAlignment="1" applyProtection="1">
      <alignment horizontal="right"/>
      <protection hidden="1"/>
    </xf>
    <xf numFmtId="2" fontId="7" fillId="2" borderId="11" xfId="0" applyNumberFormat="1" applyFont="1" applyFill="1" applyBorder="1" applyAlignment="1" applyProtection="1">
      <alignment horizontal="right"/>
      <protection hidden="1"/>
    </xf>
    <xf numFmtId="2" fontId="7" fillId="2" borderId="12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 horizontal="left" vertical="top"/>
      <protection hidden="1"/>
    </xf>
    <xf numFmtId="2" fontId="9" fillId="0" borderId="11" xfId="0" applyNumberFormat="1" applyFont="1" applyBorder="1" applyAlignment="1" applyProtection="1">
      <alignment horizontal="right"/>
      <protection hidden="1"/>
    </xf>
    <xf numFmtId="2" fontId="9" fillId="0" borderId="12" xfId="0" applyNumberFormat="1" applyFont="1" applyBorder="1" applyAlignment="1" applyProtection="1">
      <alignment horizontal="right"/>
      <protection hidden="1"/>
    </xf>
    <xf numFmtId="2" fontId="0" fillId="0" borderId="1" xfId="0" applyNumberFormat="1" applyBorder="1" applyAlignment="1" applyProtection="1">
      <alignment horizontal="right"/>
      <protection hidden="1"/>
    </xf>
    <xf numFmtId="2" fontId="0" fillId="0" borderId="3" xfId="0" applyNumberFormat="1" applyBorder="1" applyAlignment="1" applyProtection="1">
      <alignment horizontal="right"/>
      <protection hidden="1"/>
    </xf>
    <xf numFmtId="2" fontId="0" fillId="0" borderId="6" xfId="0" applyNumberFormat="1" applyBorder="1" applyAlignment="1" applyProtection="1">
      <alignment horizontal="right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5" fillId="2" borderId="0" xfId="0" applyFont="1" applyFill="1" applyAlignment="1">
      <alignment horizontal="center"/>
    </xf>
    <xf numFmtId="0" fontId="4" fillId="2" borderId="0" xfId="20" applyFill="1" applyAlignment="1">
      <alignment horizontal="center"/>
    </xf>
    <xf numFmtId="2" fontId="0" fillId="2" borderId="1" xfId="0" applyNumberFormat="1" applyFill="1" applyBorder="1" applyAlignment="1" applyProtection="1">
      <alignment horizontal="right"/>
      <protection hidden="1"/>
    </xf>
    <xf numFmtId="2" fontId="0" fillId="2" borderId="3" xfId="0" applyNumberFormat="1" applyFill="1" applyBorder="1" applyAlignment="1" applyProtection="1">
      <alignment horizontal="right"/>
      <protection hidden="1"/>
    </xf>
    <xf numFmtId="2" fontId="0" fillId="2" borderId="6" xfId="0" applyNumberFormat="1" applyFill="1" applyBorder="1" applyAlignment="1" applyProtection="1">
      <alignment horizontal="right"/>
      <protection hidden="1"/>
    </xf>
    <xf numFmtId="2" fontId="0" fillId="2" borderId="8" xfId="0" applyNumberFormat="1" applyFill="1" applyBorder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4" fontId="2" fillId="2" borderId="11" xfId="0" applyNumberFormat="1" applyFont="1" applyFill="1" applyBorder="1" applyAlignment="1" applyProtection="1">
      <alignment horizontal="right"/>
      <protection hidden="1"/>
    </xf>
    <xf numFmtId="4" fontId="2" fillId="2" borderId="12" xfId="0" applyNumberFormat="1" applyFont="1" applyFill="1" applyBorder="1" applyAlignment="1" applyProtection="1">
      <alignment horizontal="right"/>
      <protection hidden="1"/>
    </xf>
    <xf numFmtId="0" fontId="2" fillId="3" borderId="11" xfId="0" applyFont="1" applyFill="1" applyBorder="1" applyAlignment="1" applyProtection="1">
      <alignment horizontal="right"/>
      <protection hidden="1" locked="0"/>
    </xf>
    <xf numFmtId="0" fontId="2" fillId="3" borderId="12" xfId="0" applyFont="1" applyFill="1" applyBorder="1" applyAlignment="1" applyProtection="1">
      <alignment horizontal="right"/>
      <protection hidden="1" locked="0"/>
    </xf>
    <xf numFmtId="0" fontId="2" fillId="3" borderId="11" xfId="0" applyFont="1" applyFill="1" applyBorder="1" applyAlignment="1" applyProtection="1">
      <alignment horizontal="center"/>
      <protection hidden="1" locked="0"/>
    </xf>
    <xf numFmtId="0" fontId="2" fillId="3" borderId="12" xfId="0" applyFont="1" applyFill="1" applyBorder="1" applyAlignment="1" applyProtection="1">
      <alignment horizontal="center"/>
      <protection hidden="1" locked="0"/>
    </xf>
    <xf numFmtId="0" fontId="2" fillId="3" borderId="11" xfId="0" applyFont="1" applyFill="1" applyBorder="1" applyAlignment="1" applyProtection="1">
      <alignment horizontal="center" wrapText="1"/>
      <protection hidden="1" locked="0"/>
    </xf>
    <xf numFmtId="0" fontId="2" fillId="3" borderId="12" xfId="0" applyFont="1" applyFill="1" applyBorder="1" applyAlignment="1" applyProtection="1">
      <alignment horizontal="center" wrapText="1"/>
      <protection hidden="1" locked="0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4" fontId="0" fillId="2" borderId="11" xfId="0" applyNumberFormat="1" applyFill="1" applyBorder="1" applyAlignment="1" applyProtection="1">
      <alignment horizontal="right"/>
      <protection hidden="1"/>
    </xf>
    <xf numFmtId="4" fontId="0" fillId="2" borderId="12" xfId="0" applyNumberFormat="1" applyFill="1" applyBorder="1" applyAlignment="1" applyProtection="1">
      <alignment horizontal="right"/>
      <protection hidden="1"/>
    </xf>
    <xf numFmtId="0" fontId="0" fillId="3" borderId="11" xfId="0" applyFill="1" applyBorder="1" applyAlignment="1" applyProtection="1">
      <alignment horizontal="center"/>
      <protection hidden="1" locked="0"/>
    </xf>
    <xf numFmtId="0" fontId="0" fillId="3" borderId="13" xfId="0" applyFill="1" applyBorder="1" applyAlignment="1" applyProtection="1">
      <alignment horizontal="center"/>
      <protection hidden="1" locked="0"/>
    </xf>
    <xf numFmtId="0" fontId="0" fillId="3" borderId="12" xfId="0" applyFill="1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center"/>
      <protection hidden="1"/>
    </xf>
    <xf numFmtId="4" fontId="0" fillId="3" borderId="11" xfId="0" applyNumberFormat="1" applyFill="1" applyBorder="1" applyAlignment="1" applyProtection="1">
      <alignment horizontal="right"/>
      <protection hidden="1" locked="0"/>
    </xf>
    <xf numFmtId="4" fontId="0" fillId="3" borderId="13" xfId="0" applyNumberFormat="1" applyFill="1" applyBorder="1" applyAlignment="1" applyProtection="1">
      <alignment horizontal="right"/>
      <protection hidden="1" locked="0"/>
    </xf>
    <xf numFmtId="4" fontId="0" fillId="3" borderId="12" xfId="0" applyNumberFormat="1" applyFill="1" applyBorder="1" applyAlignment="1" applyProtection="1">
      <alignment horizontal="right"/>
      <protection hidden="1" locked="0"/>
    </xf>
    <xf numFmtId="4" fontId="2" fillId="3" borderId="11" xfId="0" applyNumberFormat="1" applyFont="1" applyFill="1" applyBorder="1" applyAlignment="1" applyProtection="1">
      <alignment horizontal="center"/>
      <protection hidden="1" locked="0"/>
    </xf>
    <xf numFmtId="4" fontId="2" fillId="3" borderId="13" xfId="0" applyNumberFormat="1" applyFont="1" applyFill="1" applyBorder="1" applyAlignment="1" applyProtection="1">
      <alignment horizontal="center"/>
      <protection hidden="1" locked="0"/>
    </xf>
    <xf numFmtId="4" fontId="2" fillId="3" borderId="12" xfId="0" applyNumberFormat="1" applyFont="1" applyFill="1" applyBorder="1" applyAlignment="1" applyProtection="1">
      <alignment horizontal="center"/>
      <protection hidden="1" locked="0"/>
    </xf>
    <xf numFmtId="4" fontId="9" fillId="0" borderId="11" xfId="0" applyNumberFormat="1" applyFont="1" applyBorder="1" applyAlignment="1" applyProtection="1">
      <alignment horizontal="right"/>
      <protection hidden="1"/>
    </xf>
    <xf numFmtId="4" fontId="9" fillId="0" borderId="13" xfId="0" applyNumberFormat="1" applyFont="1" applyBorder="1" applyAlignment="1" applyProtection="1">
      <alignment horizontal="right"/>
      <protection hidden="1"/>
    </xf>
    <xf numFmtId="4" fontId="9" fillId="0" borderId="12" xfId="0" applyNumberFormat="1" applyFont="1" applyBorder="1" applyAlignment="1" applyProtection="1">
      <alignment horizontal="right"/>
      <protection hidden="1"/>
    </xf>
    <xf numFmtId="4" fontId="13" fillId="0" borderId="11" xfId="0" applyNumberFormat="1" applyFont="1" applyBorder="1" applyAlignment="1" applyProtection="1">
      <alignment horizontal="right"/>
      <protection hidden="1"/>
    </xf>
    <xf numFmtId="4" fontId="13" fillId="0" borderId="13" xfId="0" applyNumberFormat="1" applyFont="1" applyBorder="1" applyAlignment="1" applyProtection="1">
      <alignment horizontal="right"/>
      <protection hidden="1"/>
    </xf>
    <xf numFmtId="4" fontId="13" fillId="0" borderId="12" xfId="0" applyNumberFormat="1" applyFont="1" applyBorder="1" applyAlignment="1" applyProtection="1">
      <alignment horizontal="right"/>
      <protection hidden="1"/>
    </xf>
    <xf numFmtId="4" fontId="2" fillId="0" borderId="11" xfId="0" applyNumberFormat="1" applyFont="1" applyBorder="1" applyAlignment="1" applyProtection="1">
      <alignment horizontal="right"/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4" fontId="2" fillId="0" borderId="12" xfId="0" applyNumberFormat="1" applyFont="1" applyBorder="1" applyAlignment="1" applyProtection="1">
      <alignment horizontal="righ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top"/>
    </xf>
    <xf numFmtId="4" fontId="0" fillId="0" borderId="11" xfId="0" applyNumberFormat="1" applyBorder="1" applyAlignment="1" applyProtection="1">
      <alignment horizontal="right"/>
      <protection hidden="1"/>
    </xf>
    <xf numFmtId="4" fontId="0" fillId="0" borderId="13" xfId="0" applyNumberFormat="1" applyBorder="1" applyAlignment="1" applyProtection="1">
      <alignment horizontal="right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left" wrapText="1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Fill="1"/>
    <xf numFmtId="1" fontId="15" fillId="0" borderId="0" xfId="0" applyNumberFormat="1" applyFont="1" applyFill="1" applyAlignment="1" applyProtection="1">
      <alignment horizontal="center"/>
      <protection hidden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 horizontal="left"/>
      <protection hidden="1"/>
    </xf>
    <xf numFmtId="4" fontId="15" fillId="0" borderId="0" xfId="0" applyNumberFormat="1" applyFont="1" applyFill="1" applyAlignment="1" applyProtection="1">
      <alignment horizontal="center"/>
      <protection hidden="1"/>
    </xf>
    <xf numFmtId="2" fontId="15" fillId="0" borderId="0" xfId="0" applyNumberFormat="1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 vertical="top" wrapText="1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Čistá mzda, odvod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pojištění, daň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4625"/>
          <c:y val="0.149"/>
          <c:w val="0.7755"/>
          <c:h val="0.6345"/>
        </c:manualLayout>
      </c:layout>
      <c:bar3DChart>
        <c:barDir val="bar"/>
        <c:grouping val="stacked"/>
        <c:varyColors val="0"/>
        <c:ser>
          <c:idx val="0"/>
          <c:order val="0"/>
          <c:tx>
            <c:v>Čistá mzda</c:v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'Agentura STUDENT kalkulačka'!$AH$49</c:f>
              <c:numCache/>
            </c:numRef>
          </c:cat>
          <c:val>
            <c:numRef>
              <c:f>'Agentura STUDENT kalkulačka'!$AH$47</c:f>
              <c:numCache/>
            </c:numRef>
          </c:val>
          <c:shape val="box"/>
        </c:ser>
        <c:ser>
          <c:idx val="1"/>
          <c:order val="1"/>
          <c:tx>
            <c:v>Odvedené pojištění</c:v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'Agentura STUDENT kalkulačka'!$AH$49</c:f>
              <c:numCache/>
            </c:numRef>
          </c:cat>
          <c:val>
            <c:numRef>
              <c:f>'Agentura STUDENT kalkulačka'!$AH$48</c:f>
              <c:numCache/>
            </c:numRef>
          </c:val>
          <c:shape val="box"/>
        </c:ser>
        <c:ser>
          <c:idx val="2"/>
          <c:order val="2"/>
          <c:tx>
            <c:v>Odvedená daň</c:v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'Agentura STUDENT kalkulačka'!$AH$49</c:f>
              <c:numCache/>
            </c:numRef>
          </c:cat>
          <c:val>
            <c:numRef>
              <c:f>'Agentura STUDENT kalkulačka'!$AH$49</c:f>
              <c:numCache/>
            </c:numRef>
          </c:val>
          <c:shape val="box"/>
        </c:ser>
        <c:shape val="box"/>
        <c:axId val="50624950"/>
        <c:axId val="52971367"/>
      </c:bar3DChart>
      <c:catAx>
        <c:axId val="50624950"/>
        <c:scaling>
          <c:orientation val="minMax"/>
        </c:scaling>
        <c:axPos val="l"/>
        <c:delete val="1"/>
        <c:majorTickMark val="none"/>
        <c:minorTickMark val="none"/>
        <c:tickLblPos val="nextTo"/>
        <c:crossAx val="52971367"/>
        <c:crosses val="autoZero"/>
        <c:auto val="1"/>
        <c:lblOffset val="100"/>
        <c:noMultiLvlLbl val="0"/>
      </c:catAx>
      <c:valAx>
        <c:axId val="52971367"/>
        <c:scaling>
          <c:orientation val="minMax"/>
          <c:min val="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6249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75"/>
          <c:y val="0.8525"/>
          <c:w val="0.682"/>
          <c:h val="0.12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47</xdr:row>
      <xdr:rowOff>57150</xdr:rowOff>
    </xdr:from>
    <xdr:to>
      <xdr:col>21</xdr:col>
      <xdr:colOff>0</xdr:colOff>
      <xdr:row>57</xdr:row>
      <xdr:rowOff>0</xdr:rowOff>
    </xdr:to>
    <xdr:graphicFrame macro="">
      <xdr:nvGraphicFramePr>
        <xdr:cNvPr id="3" name="Graf 2"/>
        <xdr:cNvGraphicFramePr/>
      </xdr:nvGraphicFramePr>
      <xdr:xfrm>
        <a:off x="304800" y="7810500"/>
        <a:ext cx="42672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dent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2"/>
  <sheetViews>
    <sheetView showGridLines="0" tabSelected="1" zoomScale="85" zoomScaleNormal="85" workbookViewId="0" topLeftCell="A1">
      <selection activeCell="AI19" sqref="AI19:AM19"/>
    </sheetView>
  </sheetViews>
  <sheetFormatPr defaultColWidth="9.140625" defaultRowHeight="15"/>
  <cols>
    <col min="1" max="1" width="3.28125" style="0" customWidth="1"/>
    <col min="2" max="2" width="1.1484375" style="0" customWidth="1"/>
    <col min="3" max="14" width="3.28125" style="0" customWidth="1"/>
    <col min="15" max="16" width="5.28125" style="0" customWidth="1"/>
    <col min="17" max="17" width="3.140625" style="0" customWidth="1"/>
    <col min="18" max="18" width="1.1484375" style="0" customWidth="1"/>
    <col min="19" max="21" width="3.28125" style="0" customWidth="1"/>
    <col min="22" max="22" width="1.1484375" style="0" customWidth="1"/>
    <col min="23" max="23" width="3.28125" style="0" customWidth="1"/>
    <col min="24" max="24" width="0.9921875" style="0" customWidth="1"/>
    <col min="25" max="29" width="3.28125" style="0" customWidth="1"/>
    <col min="30" max="30" width="6.28125" style="0" customWidth="1"/>
    <col min="31" max="32" width="3.140625" style="0" customWidth="1"/>
    <col min="33" max="33" width="6.57421875" style="0" customWidth="1"/>
    <col min="34" max="34" width="2.140625" style="0" customWidth="1"/>
    <col min="35" max="35" width="6.8515625" style="0" customWidth="1"/>
    <col min="36" max="36" width="2.28125" style="0" customWidth="1"/>
    <col min="37" max="37" width="2.140625" style="0" customWidth="1"/>
    <col min="38" max="53" width="3.140625" style="0" customWidth="1"/>
    <col min="54" max="54" width="11.57421875" style="0" customWidth="1"/>
    <col min="55" max="60" width="3.140625" style="0" customWidth="1"/>
    <col min="61" max="61" width="18.140625" style="0" customWidth="1"/>
    <col min="62" max="68" width="3.140625" style="0" customWidth="1"/>
  </cols>
  <sheetData>
    <row r="1" spans="1:45" ht="15" customHeight="1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5" ht="15.75" thickBot="1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6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5"/>
      <c r="Y3" s="44"/>
      <c r="Z3" s="26"/>
      <c r="AA3" s="1"/>
      <c r="AB3" s="1" t="s">
        <v>26</v>
      </c>
      <c r="AC3" s="1"/>
      <c r="AD3" s="1"/>
      <c r="AE3" s="1"/>
      <c r="AF3" s="1"/>
      <c r="AG3" s="22"/>
      <c r="AH3" s="22"/>
      <c r="AI3" s="22"/>
      <c r="AJ3" s="22"/>
      <c r="AK3" s="22"/>
      <c r="AL3" s="22"/>
      <c r="AM3" s="22"/>
      <c r="AN3" s="110" t="s">
        <v>52</v>
      </c>
      <c r="AO3" s="111"/>
      <c r="AP3" s="111"/>
      <c r="AQ3" s="111"/>
      <c r="AR3" s="112"/>
      <c r="AS3" s="1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3" customHeight="1" thickBot="1">
      <c r="A4" s="1"/>
      <c r="B4" s="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7"/>
      <c r="O4" s="21"/>
      <c r="P4" s="21"/>
      <c r="Q4" s="2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6"/>
      <c r="AO4" s="1"/>
      <c r="AP4" s="1"/>
      <c r="AQ4" s="1"/>
      <c r="AR4" s="7"/>
      <c r="AS4" s="1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6" customHeight="1" thickBot="1">
      <c r="A5" s="1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1"/>
      <c r="X5" s="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"/>
      <c r="AO5" s="1"/>
      <c r="AP5" s="1"/>
      <c r="AQ5" s="1"/>
      <c r="AR5" s="7"/>
      <c r="AS5" s="1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5.75" thickBot="1">
      <c r="A6" s="1"/>
      <c r="B6" s="6"/>
      <c r="C6" s="50" t="s">
        <v>20</v>
      </c>
      <c r="D6" s="50"/>
      <c r="E6" s="50"/>
      <c r="F6" s="50"/>
      <c r="G6" s="50"/>
      <c r="H6" s="50"/>
      <c r="I6" s="50"/>
      <c r="J6" s="50"/>
      <c r="K6" s="19"/>
      <c r="L6" s="19"/>
      <c r="M6" s="19"/>
      <c r="N6" s="17"/>
      <c r="O6" s="80">
        <v>1</v>
      </c>
      <c r="P6" s="81"/>
      <c r="Q6" s="20" t="s">
        <v>0</v>
      </c>
      <c r="R6" s="1"/>
      <c r="S6" s="1"/>
      <c r="T6" s="1"/>
      <c r="U6" s="1"/>
      <c r="V6" s="7"/>
      <c r="W6" s="1"/>
      <c r="X6" s="45"/>
      <c r="Y6" s="119" t="s">
        <v>39</v>
      </c>
      <c r="Z6" s="119"/>
      <c r="AA6" s="119"/>
      <c r="AB6" s="119"/>
      <c r="AC6" s="119"/>
      <c r="AD6" s="119"/>
      <c r="AE6" s="119"/>
      <c r="AF6" s="119"/>
      <c r="AG6" s="119"/>
      <c r="AH6" s="16"/>
      <c r="AI6" s="90" t="s">
        <v>44</v>
      </c>
      <c r="AJ6" s="91"/>
      <c r="AK6" s="91"/>
      <c r="AL6" s="91"/>
      <c r="AM6" s="92"/>
      <c r="AN6" s="16"/>
      <c r="AO6" s="94" t="str">
        <f>IF(AI6=AS37," ",IF(AI6=AS38," ",IF(AI6=AR37," ","CHYBA")))</f>
        <v xml:space="preserve"> </v>
      </c>
      <c r="AP6" s="94"/>
      <c r="AQ6" s="94"/>
      <c r="AR6" s="35"/>
      <c r="AS6" s="1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3" customHeight="1" thickBot="1">
      <c r="A7" s="1"/>
      <c r="B7" s="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7"/>
      <c r="O7" s="21"/>
      <c r="P7" s="21"/>
      <c r="Q7" s="20"/>
      <c r="R7" s="1"/>
      <c r="S7" s="1"/>
      <c r="T7" s="1"/>
      <c r="U7" s="1"/>
      <c r="V7" s="7"/>
      <c r="W7" s="1"/>
      <c r="X7" s="6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7"/>
      <c r="AS7" s="1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15.75" thickBot="1">
      <c r="A8" s="1"/>
      <c r="B8" s="6"/>
      <c r="C8" s="50" t="s">
        <v>21</v>
      </c>
      <c r="D8" s="50"/>
      <c r="E8" s="50"/>
      <c r="F8" s="50"/>
      <c r="G8" s="50"/>
      <c r="H8" s="50"/>
      <c r="I8" s="19"/>
      <c r="J8" s="19"/>
      <c r="K8" s="19"/>
      <c r="L8" s="19"/>
      <c r="M8" s="19"/>
      <c r="N8" s="17"/>
      <c r="O8" s="80">
        <v>3999</v>
      </c>
      <c r="P8" s="81"/>
      <c r="Q8" s="20" t="s">
        <v>1</v>
      </c>
      <c r="R8" s="1"/>
      <c r="S8" s="1"/>
      <c r="T8" s="1"/>
      <c r="U8" s="1"/>
      <c r="V8" s="7"/>
      <c r="W8" s="15"/>
      <c r="X8" s="47"/>
      <c r="Y8" s="120" t="s">
        <v>40</v>
      </c>
      <c r="Z8" s="120"/>
      <c r="AA8" s="120"/>
      <c r="AB8" s="120"/>
      <c r="AC8" s="120"/>
      <c r="AD8" s="120"/>
      <c r="AE8" s="120"/>
      <c r="AF8" s="120"/>
      <c r="AG8" s="120"/>
      <c r="AI8" s="16"/>
      <c r="AJ8" s="16"/>
      <c r="AK8" s="16"/>
      <c r="AL8" s="16"/>
      <c r="AM8" s="16"/>
      <c r="AN8" s="16"/>
      <c r="AO8" s="16"/>
      <c r="AP8" s="16"/>
      <c r="AQ8" s="16"/>
      <c r="AR8" s="35"/>
      <c r="AS8" s="15"/>
      <c r="AT8" s="16"/>
      <c r="AU8" s="16"/>
      <c r="AV8" s="16"/>
      <c r="AW8" s="16"/>
      <c r="AX8" s="16"/>
      <c r="AY8" s="16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3" customHeight="1" thickBot="1">
      <c r="A9" s="1"/>
      <c r="B9" s="6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7"/>
      <c r="O9" s="20"/>
      <c r="P9" s="20"/>
      <c r="Q9" s="20"/>
      <c r="R9" s="1"/>
      <c r="S9" s="1"/>
      <c r="T9" s="1"/>
      <c r="U9" s="1"/>
      <c r="V9" s="7"/>
      <c r="W9" s="15"/>
      <c r="X9" s="34"/>
      <c r="Y9" s="120"/>
      <c r="Z9" s="120"/>
      <c r="AA9" s="120"/>
      <c r="AB9" s="120"/>
      <c r="AC9" s="120"/>
      <c r="AD9" s="120"/>
      <c r="AE9" s="120"/>
      <c r="AF9" s="120"/>
      <c r="AG9" s="120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35"/>
      <c r="AS9" s="15"/>
      <c r="AT9" s="16"/>
      <c r="AU9" s="16"/>
      <c r="AV9" s="16"/>
      <c r="AW9" s="16"/>
      <c r="AX9" s="16"/>
      <c r="AY9" s="16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15.75" thickBot="1">
      <c r="A10" s="1"/>
      <c r="B10" s="6"/>
      <c r="C10" s="50" t="s">
        <v>27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17"/>
      <c r="O10" s="82" t="s">
        <v>14</v>
      </c>
      <c r="P10" s="83"/>
      <c r="Q10" s="20"/>
      <c r="R10" s="1"/>
      <c r="S10" s="86" t="str">
        <f>IF(O10=$AJ$36," ",IF(O10=$AH$36," ","CHYBA"))</f>
        <v xml:space="preserve"> </v>
      </c>
      <c r="T10" s="86"/>
      <c r="U10" s="86"/>
      <c r="V10" s="7"/>
      <c r="W10" s="15"/>
      <c r="X10" s="45"/>
      <c r="Y10" s="120"/>
      <c r="Z10" s="120"/>
      <c r="AA10" s="120"/>
      <c r="AB10" s="120"/>
      <c r="AC10" s="120"/>
      <c r="AD10" s="120"/>
      <c r="AE10" s="120"/>
      <c r="AF10" s="120"/>
      <c r="AG10" s="120"/>
      <c r="AH10" s="16"/>
      <c r="AI10" s="90">
        <v>0</v>
      </c>
      <c r="AJ10" s="91"/>
      <c r="AK10" s="91"/>
      <c r="AL10" s="91"/>
      <c r="AM10" s="92"/>
      <c r="AN10" s="16"/>
      <c r="AO10" s="94" t="str">
        <f>IF(AI10&lt;0,"CHYBA"," ")</f>
        <v xml:space="preserve"> </v>
      </c>
      <c r="AP10" s="94"/>
      <c r="AQ10" s="94"/>
      <c r="AR10" s="35"/>
      <c r="AS10" s="1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27"/>
      <c r="BE10" s="27"/>
      <c r="BF10" s="27"/>
      <c r="BG10" s="27"/>
      <c r="BH10" s="27"/>
      <c r="BI10" s="2"/>
      <c r="BJ10" s="2"/>
    </row>
    <row r="11" spans="1:62" ht="3" customHeight="1" thickBot="1">
      <c r="A11" s="1"/>
      <c r="B11" s="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7"/>
      <c r="O11" s="20"/>
      <c r="P11" s="20"/>
      <c r="Q11" s="20"/>
      <c r="R11" s="1"/>
      <c r="S11" s="1"/>
      <c r="T11" s="1"/>
      <c r="U11" s="1"/>
      <c r="V11" s="7"/>
      <c r="W11" s="15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35"/>
      <c r="AS11" s="15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27"/>
      <c r="BE11" s="27"/>
      <c r="BF11" s="27"/>
      <c r="BG11" s="27"/>
      <c r="BH11" s="27"/>
      <c r="BI11" s="2"/>
      <c r="BJ11" s="2"/>
    </row>
    <row r="12" spans="1:70" ht="15.75" customHeight="1" thickBot="1">
      <c r="A12" s="1"/>
      <c r="B12" s="6"/>
      <c r="C12" s="50" t="s">
        <v>28</v>
      </c>
      <c r="D12" s="50"/>
      <c r="E12" s="50"/>
      <c r="F12" s="50"/>
      <c r="G12" s="50"/>
      <c r="H12" s="50"/>
      <c r="I12" s="50"/>
      <c r="J12" s="19"/>
      <c r="K12" s="19"/>
      <c r="L12" s="19"/>
      <c r="M12" s="19"/>
      <c r="N12" s="17"/>
      <c r="O12" s="82" t="s">
        <v>14</v>
      </c>
      <c r="P12" s="83"/>
      <c r="Q12" s="20"/>
      <c r="R12" s="1"/>
      <c r="S12" s="86" t="str">
        <f>IF(O12=$AJ$36," ",IF(O12=$AH$36," ","CHYBA"))</f>
        <v xml:space="preserve"> </v>
      </c>
      <c r="T12" s="86"/>
      <c r="U12" s="86"/>
      <c r="V12" s="7"/>
      <c r="W12" s="15"/>
      <c r="X12" s="45"/>
      <c r="Y12" s="93" t="s">
        <v>56</v>
      </c>
      <c r="Z12" s="93"/>
      <c r="AA12" s="93"/>
      <c r="AB12" s="93"/>
      <c r="AC12" s="93"/>
      <c r="AD12" s="93"/>
      <c r="AE12" s="93"/>
      <c r="AF12" s="93"/>
      <c r="AG12" s="93"/>
      <c r="AH12" s="16"/>
      <c r="AR12" s="35"/>
      <c r="AS12" s="15"/>
      <c r="AT12" s="15"/>
      <c r="AU12" s="15"/>
      <c r="AV12" s="16"/>
      <c r="AW12" s="16"/>
      <c r="AX12" s="16"/>
      <c r="AY12" s="16"/>
      <c r="AZ12" s="16"/>
      <c r="BA12" s="16"/>
      <c r="BB12" s="16"/>
      <c r="BC12" s="16"/>
      <c r="BD12" s="27"/>
      <c r="BE12" s="27"/>
      <c r="BF12" s="27"/>
      <c r="BG12" s="27"/>
      <c r="BH12" s="27"/>
      <c r="BI12" s="27"/>
      <c r="BJ12" s="27"/>
      <c r="BK12" s="28"/>
      <c r="BL12" s="28"/>
      <c r="BM12" s="28"/>
      <c r="BN12" s="28"/>
      <c r="BO12" s="28"/>
      <c r="BP12" s="28"/>
      <c r="BQ12" s="28"/>
      <c r="BR12" s="28"/>
    </row>
    <row r="13" spans="1:70" ht="3" customHeight="1" thickBot="1">
      <c r="A13" s="1"/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7"/>
      <c r="O13" s="20"/>
      <c r="P13" s="20"/>
      <c r="Q13" s="20"/>
      <c r="R13" s="1"/>
      <c r="S13" s="1"/>
      <c r="T13" s="1"/>
      <c r="U13" s="1"/>
      <c r="V13" s="7"/>
      <c r="W13" s="15"/>
      <c r="X13" s="45"/>
      <c r="Y13" s="93"/>
      <c r="Z13" s="93"/>
      <c r="AA13" s="93"/>
      <c r="AB13" s="93"/>
      <c r="AC13" s="93"/>
      <c r="AD13" s="93"/>
      <c r="AE13" s="93"/>
      <c r="AF13" s="93"/>
      <c r="AG13" s="93"/>
      <c r="AR13" s="48"/>
      <c r="AS13" s="15"/>
      <c r="AT13" s="15"/>
      <c r="AU13" s="15"/>
      <c r="AV13" s="16"/>
      <c r="AW13" s="16"/>
      <c r="AX13" s="16"/>
      <c r="AY13" s="16"/>
      <c r="AZ13" s="16"/>
      <c r="BA13" s="16"/>
      <c r="BB13" s="16"/>
      <c r="BC13" s="16"/>
      <c r="BD13" s="27"/>
      <c r="BE13" s="27"/>
      <c r="BF13" s="27"/>
      <c r="BG13" s="27"/>
      <c r="BH13" s="27"/>
      <c r="BI13" s="27"/>
      <c r="BJ13" s="27"/>
      <c r="BK13" s="28"/>
      <c r="BL13" s="28"/>
      <c r="BM13" s="28"/>
      <c r="BN13" s="28"/>
      <c r="BO13" s="28"/>
      <c r="BP13" s="28"/>
      <c r="BQ13" s="28"/>
      <c r="BR13" s="28"/>
    </row>
    <row r="14" spans="1:70" ht="15.75" customHeight="1" thickBot="1">
      <c r="A14" s="1"/>
      <c r="B14" s="6"/>
      <c r="C14" s="20" t="s">
        <v>29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"/>
      <c r="O14" s="82">
        <v>0</v>
      </c>
      <c r="P14" s="83"/>
      <c r="Q14" s="20"/>
      <c r="R14" s="1"/>
      <c r="S14" s="86" t="str">
        <f>IF(O14&gt;=0,IF(O14&lt;50," ","CHYBA"),"CHYBA")</f>
        <v xml:space="preserve"> </v>
      </c>
      <c r="T14" s="86"/>
      <c r="U14" s="86"/>
      <c r="V14" s="7"/>
      <c r="W14" s="15"/>
      <c r="X14" s="45"/>
      <c r="Y14" s="93"/>
      <c r="Z14" s="93"/>
      <c r="AA14" s="93"/>
      <c r="AB14" s="93"/>
      <c r="AC14" s="93"/>
      <c r="AD14" s="93"/>
      <c r="AE14" s="93"/>
      <c r="AF14" s="93"/>
      <c r="AG14" s="93"/>
      <c r="AI14" s="95"/>
      <c r="AJ14" s="96"/>
      <c r="AK14" s="96"/>
      <c r="AL14" s="96"/>
      <c r="AM14" s="97"/>
      <c r="AN14" s="43" t="s">
        <v>1</v>
      </c>
      <c r="AO14" s="16"/>
      <c r="AP14" s="16"/>
      <c r="AQ14" s="16"/>
      <c r="AR14" s="48"/>
      <c r="AS14" s="15"/>
      <c r="AT14" s="15"/>
      <c r="AU14" s="15"/>
      <c r="AV14" s="16"/>
      <c r="AW14" s="16"/>
      <c r="AX14" s="16"/>
      <c r="AY14" s="16"/>
      <c r="AZ14" s="16"/>
      <c r="BA14" s="16"/>
      <c r="BB14" s="16"/>
      <c r="BC14" s="16"/>
      <c r="BD14" s="27"/>
      <c r="BE14" s="27"/>
      <c r="BF14" s="27"/>
      <c r="BG14" s="27"/>
      <c r="BH14" s="27"/>
      <c r="BI14" s="27"/>
      <c r="BJ14" s="27"/>
      <c r="BK14" s="28"/>
      <c r="BL14" s="28"/>
      <c r="BM14" s="28"/>
      <c r="BN14" s="28"/>
      <c r="BO14" s="28"/>
      <c r="BP14" s="28"/>
      <c r="BQ14" s="28"/>
      <c r="BR14" s="28"/>
    </row>
    <row r="15" spans="1:70" ht="3" customHeight="1">
      <c r="A15" s="1"/>
      <c r="B15" s="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"/>
      <c r="O15" s="20"/>
      <c r="P15" s="20"/>
      <c r="Q15" s="20"/>
      <c r="R15" s="1"/>
      <c r="S15" s="1"/>
      <c r="T15" s="1"/>
      <c r="U15" s="1"/>
      <c r="V15" s="7"/>
      <c r="W15" s="15"/>
      <c r="X15" s="45"/>
      <c r="Y15" s="93"/>
      <c r="Z15" s="93"/>
      <c r="AA15" s="93"/>
      <c r="AB15" s="93"/>
      <c r="AC15" s="93"/>
      <c r="AD15" s="93"/>
      <c r="AE15" s="93"/>
      <c r="AF15" s="93"/>
      <c r="AG15" s="93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35"/>
      <c r="AS15" s="15"/>
      <c r="AT15" s="15"/>
      <c r="AU15" s="15"/>
      <c r="AV15" s="16"/>
      <c r="AW15" s="16"/>
      <c r="AX15" s="16"/>
      <c r="AY15" s="16"/>
      <c r="AZ15" s="16"/>
      <c r="BA15" s="16"/>
      <c r="BB15" s="16"/>
      <c r="BC15" s="16"/>
      <c r="BD15" s="27"/>
      <c r="BE15" s="27"/>
      <c r="BF15" s="27"/>
      <c r="BG15" s="27"/>
      <c r="BH15" s="27"/>
      <c r="BI15" s="27"/>
      <c r="BJ15" s="27"/>
      <c r="BK15" s="28"/>
      <c r="BL15" s="28"/>
      <c r="BM15" s="28"/>
      <c r="BN15" s="28"/>
      <c r="BO15" s="28"/>
      <c r="BP15" s="28"/>
      <c r="BQ15" s="28"/>
      <c r="BR15" s="28"/>
    </row>
    <row r="16" spans="1:70" ht="15" customHeight="1">
      <c r="A16" s="1"/>
      <c r="B16" s="6"/>
      <c r="C16" s="77" t="s">
        <v>30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18"/>
      <c r="O16" s="20"/>
      <c r="P16" s="20"/>
      <c r="Q16" s="20"/>
      <c r="R16" s="1"/>
      <c r="S16" s="1"/>
      <c r="T16" s="1"/>
      <c r="U16" s="1"/>
      <c r="V16" s="7"/>
      <c r="W16" s="15"/>
      <c r="X16" s="45"/>
      <c r="Y16" s="93"/>
      <c r="Z16" s="93"/>
      <c r="AA16" s="93"/>
      <c r="AB16" s="93"/>
      <c r="AC16" s="93"/>
      <c r="AD16" s="93"/>
      <c r="AE16" s="93"/>
      <c r="AF16" s="93"/>
      <c r="AG16" s="93"/>
      <c r="AR16" s="48"/>
      <c r="AS16" s="15"/>
      <c r="AT16" s="15"/>
      <c r="AU16" s="15"/>
      <c r="AV16" s="16"/>
      <c r="AW16" s="16"/>
      <c r="AX16" s="16"/>
      <c r="AY16" s="16"/>
      <c r="AZ16" s="16"/>
      <c r="BA16" s="16"/>
      <c r="BB16" s="16"/>
      <c r="BC16" s="16"/>
      <c r="BD16" s="27"/>
      <c r="BE16" s="27"/>
      <c r="BF16" s="27"/>
      <c r="BG16" s="27"/>
      <c r="BH16" s="27"/>
      <c r="BI16" s="27"/>
      <c r="BJ16" s="27"/>
      <c r="BK16" s="28"/>
      <c r="BL16" s="28"/>
      <c r="BM16" s="28"/>
      <c r="BN16" s="28"/>
      <c r="BO16" s="28"/>
      <c r="BP16" s="28"/>
      <c r="BQ16" s="28"/>
      <c r="BR16" s="28"/>
    </row>
    <row r="17" spans="1:70" ht="3" customHeight="1" thickBot="1">
      <c r="A17" s="1"/>
      <c r="B17" s="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18"/>
      <c r="O17" s="20"/>
      <c r="P17" s="20"/>
      <c r="Q17" s="20"/>
      <c r="R17" s="1"/>
      <c r="S17" s="1"/>
      <c r="T17" s="1"/>
      <c r="U17" s="1"/>
      <c r="V17" s="7"/>
      <c r="W17" s="15"/>
      <c r="X17" s="45"/>
      <c r="Y17" s="40"/>
      <c r="Z17" s="40"/>
      <c r="AA17" s="40"/>
      <c r="AB17" s="40"/>
      <c r="AC17" s="40"/>
      <c r="AD17" s="40"/>
      <c r="AE17" s="40"/>
      <c r="AF17" s="40"/>
      <c r="AG17" s="40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35"/>
      <c r="AS17" s="15"/>
      <c r="AT17" s="15"/>
      <c r="AU17" s="15"/>
      <c r="AV17" s="16"/>
      <c r="AW17" s="16"/>
      <c r="AX17" s="16"/>
      <c r="AY17" s="16"/>
      <c r="AZ17" s="16"/>
      <c r="BA17" s="16"/>
      <c r="BB17" s="16"/>
      <c r="BC17" s="16"/>
      <c r="BD17" s="27"/>
      <c r="BE17" s="27"/>
      <c r="BF17" s="27"/>
      <c r="BG17" s="27"/>
      <c r="BH17" s="27"/>
      <c r="BI17" s="27"/>
      <c r="BJ17" s="27"/>
      <c r="BK17" s="28"/>
      <c r="BL17" s="28"/>
      <c r="BM17" s="28"/>
      <c r="BN17" s="28"/>
      <c r="BO17" s="28"/>
      <c r="BP17" s="28"/>
      <c r="BQ17" s="28"/>
      <c r="BR17" s="28"/>
    </row>
    <row r="18" spans="1:70" ht="15.75" customHeight="1" thickBot="1">
      <c r="A18" s="1"/>
      <c r="B18" s="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18"/>
      <c r="O18" s="84" t="s">
        <v>14</v>
      </c>
      <c r="P18" s="85"/>
      <c r="Q18" s="20"/>
      <c r="R18" s="1"/>
      <c r="S18" s="86" t="str">
        <f>IF(O18=$AJ$36," ",IF(O18=$AH$36," ","CHYBA"))</f>
        <v xml:space="preserve"> </v>
      </c>
      <c r="T18" s="86"/>
      <c r="U18" s="86"/>
      <c r="V18" s="7"/>
      <c r="W18" s="15"/>
      <c r="X18" s="45"/>
      <c r="Y18" s="121" t="s">
        <v>57</v>
      </c>
      <c r="Z18" s="121"/>
      <c r="AA18" s="121"/>
      <c r="AB18" s="121"/>
      <c r="AC18" s="121"/>
      <c r="AD18" s="121"/>
      <c r="AE18" s="121"/>
      <c r="AF18" s="121"/>
      <c r="AG18" s="121"/>
      <c r="AH18" s="16"/>
      <c r="AN18" s="16"/>
      <c r="AO18" s="16"/>
      <c r="AP18" s="16"/>
      <c r="AQ18" s="16"/>
      <c r="AR18" s="35"/>
      <c r="AS18" s="15"/>
      <c r="AT18" s="15"/>
      <c r="AU18" s="15"/>
      <c r="AV18" s="16"/>
      <c r="AW18" s="16"/>
      <c r="AX18" s="16"/>
      <c r="AY18" s="16"/>
      <c r="AZ18" s="16"/>
      <c r="BA18" s="16"/>
      <c r="BB18" s="16"/>
      <c r="BC18" s="16"/>
      <c r="BD18" s="27"/>
      <c r="BE18" s="27"/>
      <c r="BF18" s="27"/>
      <c r="BG18" s="27"/>
      <c r="BH18" s="27"/>
      <c r="BI18" s="27"/>
      <c r="BJ18" s="27"/>
      <c r="BK18" s="28"/>
      <c r="BL18" s="28"/>
      <c r="BM18" s="28"/>
      <c r="BN18" s="28"/>
      <c r="BO18" s="28"/>
      <c r="BP18" s="28"/>
      <c r="BQ18" s="28"/>
      <c r="BR18" s="28"/>
    </row>
    <row r="19" spans="1:70" ht="15.75" thickBot="1">
      <c r="A19" s="1"/>
      <c r="B19" s="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1"/>
      <c r="O19" s="1"/>
      <c r="P19" s="1"/>
      <c r="Q19" s="1"/>
      <c r="R19" s="1"/>
      <c r="S19" s="1"/>
      <c r="T19" s="1"/>
      <c r="U19" s="1"/>
      <c r="V19" s="7"/>
      <c r="W19" s="15"/>
      <c r="X19" s="39"/>
      <c r="Y19" s="121"/>
      <c r="Z19" s="121"/>
      <c r="AA19" s="121"/>
      <c r="AB19" s="121"/>
      <c r="AC19" s="121"/>
      <c r="AD19" s="121"/>
      <c r="AE19" s="121"/>
      <c r="AF19" s="121"/>
      <c r="AG19" s="121"/>
      <c r="AH19" s="16"/>
      <c r="AI19" s="98" t="s">
        <v>14</v>
      </c>
      <c r="AJ19" s="99"/>
      <c r="AK19" s="99"/>
      <c r="AL19" s="99"/>
      <c r="AM19" s="100"/>
      <c r="AN19" s="43"/>
      <c r="AO19" s="94" t="str">
        <f>IF(AI19=$AJ$36," ",IF(AI19=$AH$36," ","CHYBA"))</f>
        <v xml:space="preserve"> </v>
      </c>
      <c r="AP19" s="94"/>
      <c r="AQ19" s="94"/>
      <c r="AR19" s="35"/>
      <c r="AS19" s="15"/>
      <c r="AT19" s="15"/>
      <c r="AU19" s="15"/>
      <c r="AV19" s="16"/>
      <c r="AW19" s="16"/>
      <c r="AX19" s="16"/>
      <c r="AY19" s="16"/>
      <c r="AZ19" s="16"/>
      <c r="BA19" s="16"/>
      <c r="BB19" s="16"/>
      <c r="BC19" s="16"/>
      <c r="BD19" s="27"/>
      <c r="BE19" s="27"/>
      <c r="BF19" s="27"/>
      <c r="BG19" s="27"/>
      <c r="BH19" s="27"/>
      <c r="BI19" s="27"/>
      <c r="BJ19" s="27"/>
      <c r="BK19" s="28"/>
      <c r="BL19" s="28"/>
      <c r="BM19" s="28"/>
      <c r="BN19" s="28"/>
      <c r="BO19" s="28"/>
      <c r="BP19" s="28"/>
      <c r="BQ19" s="28"/>
      <c r="BR19" s="28"/>
    </row>
    <row r="20" spans="1:70" ht="5.45" customHeight="1" thickBot="1">
      <c r="A20" s="1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5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8"/>
      <c r="AS20" s="15"/>
      <c r="AT20" s="15"/>
      <c r="AU20" s="15"/>
      <c r="AV20" s="16"/>
      <c r="AW20" s="16"/>
      <c r="AX20" s="16"/>
      <c r="AY20" s="16"/>
      <c r="AZ20" s="16"/>
      <c r="BA20" s="16"/>
      <c r="BB20" s="16"/>
      <c r="BC20" s="16"/>
      <c r="BD20" s="27"/>
      <c r="BE20" s="27"/>
      <c r="BF20" s="27"/>
      <c r="BG20" s="27"/>
      <c r="BH20" s="27"/>
      <c r="BI20" s="27"/>
      <c r="BJ20" s="27"/>
      <c r="BK20" s="28"/>
      <c r="BL20" s="28"/>
      <c r="BM20" s="28"/>
      <c r="BN20" s="28"/>
      <c r="BO20" s="28"/>
      <c r="BP20" s="28"/>
      <c r="BQ20" s="28"/>
      <c r="BR20" s="28"/>
    </row>
    <row r="21" spans="1:70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16"/>
      <c r="AX21" s="16"/>
      <c r="AY21" s="16"/>
      <c r="AZ21" s="16"/>
      <c r="BA21" s="16"/>
      <c r="BB21" s="16"/>
      <c r="BC21" s="16"/>
      <c r="BD21" s="27"/>
      <c r="BE21" s="27"/>
      <c r="BF21" s="27"/>
      <c r="BG21" s="27"/>
      <c r="BH21" s="27"/>
      <c r="BI21" s="27"/>
      <c r="BJ21" s="27"/>
      <c r="BK21" s="28"/>
      <c r="BL21" s="28"/>
      <c r="BM21" s="28"/>
      <c r="BN21" s="28"/>
      <c r="BO21" s="28"/>
      <c r="BP21" s="28"/>
      <c r="BQ21" s="28"/>
      <c r="BR21" s="28"/>
    </row>
    <row r="22" spans="1:70" ht="6" customHeight="1">
      <c r="A22" s="1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15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/>
      <c r="AS22" s="15"/>
      <c r="AT22" s="15"/>
      <c r="AU22" s="15"/>
      <c r="AV22" s="16"/>
      <c r="AW22" s="16"/>
      <c r="AX22" s="16"/>
      <c r="AY22" s="16"/>
      <c r="AZ22" s="16"/>
      <c r="BA22" s="16"/>
      <c r="BB22" s="16"/>
      <c r="BC22" s="16"/>
      <c r="BD22" s="27"/>
      <c r="BE22" s="27"/>
      <c r="BF22" s="27"/>
      <c r="BG22" s="27"/>
      <c r="BH22" s="27"/>
      <c r="BI22" s="27"/>
      <c r="BJ22" s="27"/>
      <c r="BK22" s="28"/>
      <c r="BL22" s="28"/>
      <c r="BM22" s="28"/>
      <c r="BN22" s="28"/>
      <c r="BO22" s="28"/>
      <c r="BP22" s="28"/>
      <c r="BQ22" s="28"/>
      <c r="BR22" s="28"/>
    </row>
    <row r="23" spans="1:70" ht="15.75" thickBot="1">
      <c r="A23" s="1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7"/>
      <c r="W23" s="15"/>
      <c r="X23" s="34"/>
      <c r="AR23" s="35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7"/>
      <c r="BE23" s="27"/>
      <c r="BF23" s="27"/>
      <c r="BG23" s="27"/>
      <c r="BH23" s="27"/>
      <c r="BI23" s="27"/>
      <c r="BJ23" s="27"/>
      <c r="BK23" s="28"/>
      <c r="BL23" s="28"/>
      <c r="BM23" s="28"/>
      <c r="BN23" s="28"/>
      <c r="BO23" s="28"/>
      <c r="BP23" s="28"/>
      <c r="BQ23" s="28"/>
      <c r="BR23" s="28"/>
    </row>
    <row r="24" spans="1:70" ht="15.75" thickBot="1">
      <c r="A24" s="1"/>
      <c r="B24" s="6"/>
      <c r="C24" s="50" t="s">
        <v>2</v>
      </c>
      <c r="D24" s="50"/>
      <c r="E24" s="50"/>
      <c r="F24" s="50"/>
      <c r="G24" s="1"/>
      <c r="H24" s="1"/>
      <c r="I24" s="1"/>
      <c r="J24" s="1"/>
      <c r="K24" s="1"/>
      <c r="L24" s="1"/>
      <c r="M24" s="1"/>
      <c r="N24" s="1"/>
      <c r="O24" s="78">
        <f>O6*O8</f>
        <v>3999</v>
      </c>
      <c r="P24" s="79"/>
      <c r="Q24" s="1" t="s">
        <v>1</v>
      </c>
      <c r="R24" s="1"/>
      <c r="S24" s="1"/>
      <c r="T24" s="1"/>
      <c r="U24" s="1"/>
      <c r="V24" s="7"/>
      <c r="W24" s="15"/>
      <c r="X24" s="34"/>
      <c r="Y24" s="113" t="s">
        <v>55</v>
      </c>
      <c r="Z24" s="113"/>
      <c r="AA24" s="113"/>
      <c r="AB24" s="113"/>
      <c r="AC24" s="113"/>
      <c r="AD24" s="113"/>
      <c r="AE24" s="113"/>
      <c r="AF24" s="113"/>
      <c r="AG24" s="113"/>
      <c r="AI24" s="107">
        <f>BC43</f>
        <v>13638</v>
      </c>
      <c r="AJ24" s="108"/>
      <c r="AK24" s="108"/>
      <c r="AL24" s="108"/>
      <c r="AM24" s="109"/>
      <c r="AN24" s="42" t="s">
        <v>1</v>
      </c>
      <c r="AR24" s="35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27"/>
      <c r="BE24" s="27"/>
      <c r="BF24" s="27"/>
      <c r="BG24" s="27"/>
      <c r="BH24" s="27"/>
      <c r="BI24" s="27"/>
      <c r="BJ24" s="27"/>
      <c r="BK24" s="28"/>
      <c r="BL24" s="28"/>
      <c r="BM24" s="28"/>
      <c r="BN24" s="28"/>
      <c r="BO24" s="28"/>
      <c r="BP24" s="28"/>
      <c r="BQ24" s="28"/>
      <c r="BR24" s="28"/>
    </row>
    <row r="25" spans="1:70" ht="15.75" thickBot="1">
      <c r="A25" s="1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"/>
      <c r="P25" s="8"/>
      <c r="Q25" s="1"/>
      <c r="R25" s="1"/>
      <c r="S25" s="1"/>
      <c r="T25" s="1"/>
      <c r="U25" s="1"/>
      <c r="V25" s="7"/>
      <c r="W25" s="15"/>
      <c r="X25" s="34"/>
      <c r="AR25" s="35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27"/>
      <c r="BE25" s="27"/>
      <c r="BF25" s="27"/>
      <c r="BG25" s="27"/>
      <c r="BH25" s="27"/>
      <c r="BI25" s="27"/>
      <c r="BJ25" s="27"/>
      <c r="BK25" s="28"/>
      <c r="BL25" s="28"/>
      <c r="BM25" s="28"/>
      <c r="BN25" s="28"/>
      <c r="BO25" s="28"/>
      <c r="BP25" s="28"/>
      <c r="BQ25" s="28"/>
      <c r="BR25" s="28"/>
    </row>
    <row r="26" spans="1:70" ht="15.75" thickBot="1">
      <c r="A26" s="1"/>
      <c r="B26" s="6"/>
      <c r="D26" s="87" t="s">
        <v>61</v>
      </c>
      <c r="E26" s="87"/>
      <c r="F26" s="87"/>
      <c r="G26" s="87"/>
      <c r="H26" s="87"/>
      <c r="I26" s="1"/>
      <c r="J26" s="1"/>
      <c r="K26" s="1"/>
      <c r="L26" s="1"/>
      <c r="M26" s="1"/>
      <c r="N26" s="1"/>
      <c r="O26" s="88">
        <f>CEILING(O24+O29+O31,1)</f>
        <v>3999</v>
      </c>
      <c r="P26" s="89"/>
      <c r="Q26" s="1" t="s">
        <v>1</v>
      </c>
      <c r="R26" s="1"/>
      <c r="S26" s="1"/>
      <c r="T26" s="1"/>
      <c r="U26" s="1"/>
      <c r="V26" s="7"/>
      <c r="W26" s="15"/>
      <c r="X26" s="34"/>
      <c r="Y26" s="114" t="s">
        <v>53</v>
      </c>
      <c r="Z26" s="114"/>
      <c r="AA26" s="114"/>
      <c r="AB26" s="114"/>
      <c r="AC26" s="114"/>
      <c r="AD26" s="114"/>
      <c r="AE26" s="114"/>
      <c r="AF26" s="114"/>
      <c r="AG26" s="114"/>
      <c r="AI26" s="116">
        <f>O46</f>
        <v>3400</v>
      </c>
      <c r="AJ26" s="117"/>
      <c r="AK26" s="117"/>
      <c r="AL26" s="117"/>
      <c r="AM26" s="118"/>
      <c r="AN26" s="42" t="s">
        <v>1</v>
      </c>
      <c r="AR26" s="35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27"/>
      <c r="BE26" s="27"/>
      <c r="BF26" s="27"/>
      <c r="BG26" s="27"/>
      <c r="BH26" s="27"/>
      <c r="BI26" s="27"/>
      <c r="BJ26" s="27"/>
      <c r="BK26" s="28"/>
      <c r="BL26" s="28"/>
      <c r="BM26" s="28"/>
      <c r="BN26" s="28"/>
      <c r="BO26" s="28"/>
      <c r="BP26" s="28"/>
      <c r="BQ26" s="28"/>
      <c r="BR26" s="28"/>
    </row>
    <row r="27" spans="1:70" ht="15">
      <c r="A27" s="1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"/>
      <c r="P27" s="8"/>
      <c r="Q27" s="1"/>
      <c r="R27" s="1"/>
      <c r="S27" s="1"/>
      <c r="T27" s="1"/>
      <c r="U27" s="1"/>
      <c r="V27" s="7"/>
      <c r="W27" s="15"/>
      <c r="X27" s="34"/>
      <c r="Y27" s="115" t="s">
        <v>49</v>
      </c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R27" s="35"/>
      <c r="AS27" s="16"/>
      <c r="AT27" s="16"/>
      <c r="AU27" s="16"/>
      <c r="AV27" s="16"/>
      <c r="AW27" s="16"/>
      <c r="AX27" s="16"/>
      <c r="AY27" s="29"/>
      <c r="AZ27" s="16"/>
      <c r="BA27" s="16"/>
      <c r="BB27" s="16"/>
      <c r="BC27" s="16"/>
      <c r="BD27" s="27"/>
      <c r="BE27" s="27"/>
      <c r="BF27" s="27"/>
      <c r="BG27" s="27"/>
      <c r="BH27" s="27"/>
      <c r="BI27" s="27"/>
      <c r="BJ27" s="27"/>
      <c r="BK27" s="28"/>
      <c r="BL27" s="28"/>
      <c r="BM27" s="28"/>
      <c r="BN27" s="28"/>
      <c r="BO27" s="28"/>
      <c r="BP27" s="28"/>
      <c r="BQ27" s="27"/>
      <c r="BR27" s="28"/>
    </row>
    <row r="28" spans="1:70" ht="15.75" thickBot="1">
      <c r="A28" s="1"/>
      <c r="B28" s="6"/>
      <c r="C28" s="52" t="s">
        <v>4</v>
      </c>
      <c r="D28" s="52"/>
      <c r="E28" s="52"/>
      <c r="F28" s="52"/>
      <c r="G28" s="52"/>
      <c r="H28" s="52"/>
      <c r="I28" s="52"/>
      <c r="J28" s="1"/>
      <c r="K28" s="1"/>
      <c r="L28" s="1"/>
      <c r="M28" s="1"/>
      <c r="N28" s="1"/>
      <c r="O28" s="8"/>
      <c r="P28" s="8"/>
      <c r="Q28" s="1"/>
      <c r="R28" s="1"/>
      <c r="S28" s="1"/>
      <c r="T28" s="1"/>
      <c r="U28" s="1"/>
      <c r="V28" s="7"/>
      <c r="W28" s="15"/>
      <c r="X28" s="34"/>
      <c r="AR28" s="35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27"/>
      <c r="BE28" s="27"/>
      <c r="BF28" s="27"/>
      <c r="BG28" s="27"/>
      <c r="BH28" s="27"/>
      <c r="BI28" s="27"/>
      <c r="BJ28" s="27"/>
      <c r="BK28" s="28"/>
      <c r="BL28" s="28"/>
      <c r="BM28" s="28"/>
      <c r="BN28" s="28"/>
      <c r="BO28" s="28"/>
      <c r="BP28" s="28"/>
      <c r="BQ28" s="28"/>
      <c r="BR28" s="28"/>
    </row>
    <row r="29" spans="1:70" ht="14.45" customHeight="1" thickBot="1">
      <c r="A29" s="1"/>
      <c r="B29" s="6"/>
      <c r="C29" s="1"/>
      <c r="D29" s="53" t="s">
        <v>62</v>
      </c>
      <c r="E29" s="53"/>
      <c r="F29" s="53"/>
      <c r="G29" s="53"/>
      <c r="H29" s="53"/>
      <c r="I29" s="53"/>
      <c r="J29" s="1"/>
      <c r="K29" s="1"/>
      <c r="L29" s="1"/>
      <c r="M29" s="1"/>
      <c r="N29" s="1"/>
      <c r="O29" s="73">
        <f>CEILING(IF(O24&gt;AH38,O24*0.248,0),1)</f>
        <v>0</v>
      </c>
      <c r="P29" s="74"/>
      <c r="Q29" s="1"/>
      <c r="R29" s="1"/>
      <c r="S29" s="1"/>
      <c r="T29" s="1"/>
      <c r="U29" s="1"/>
      <c r="V29" s="7"/>
      <c r="W29" s="15"/>
      <c r="X29" s="34"/>
      <c r="Y29" s="113" t="s">
        <v>41</v>
      </c>
      <c r="Z29" s="113"/>
      <c r="AA29" s="113"/>
      <c r="AB29" s="113"/>
      <c r="AC29" s="113"/>
      <c r="AD29" s="113"/>
      <c r="AE29" s="113"/>
      <c r="AF29" s="113"/>
      <c r="AG29" s="113"/>
      <c r="AI29" s="101">
        <f>IF(AI6=AR37,0,BC50)</f>
        <v>0</v>
      </c>
      <c r="AJ29" s="102"/>
      <c r="AK29" s="102"/>
      <c r="AL29" s="102"/>
      <c r="AM29" s="103"/>
      <c r="AN29" s="42" t="s">
        <v>1</v>
      </c>
      <c r="AR29" s="35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27"/>
      <c r="BE29" s="27"/>
      <c r="BF29" s="27"/>
      <c r="BG29" s="27"/>
      <c r="BH29" s="27"/>
      <c r="BI29" s="27"/>
      <c r="BJ29" s="27"/>
      <c r="BK29" s="28"/>
      <c r="BL29" s="28"/>
      <c r="BM29" s="28"/>
      <c r="BN29" s="28"/>
      <c r="BO29" s="28"/>
      <c r="BP29" s="28"/>
      <c r="BQ29" s="28"/>
      <c r="BR29" s="28"/>
    </row>
    <row r="30" spans="1:70" ht="15.75" thickBot="1">
      <c r="A30" s="1"/>
      <c r="B30" s="6"/>
      <c r="C30" s="1"/>
      <c r="D30" s="53"/>
      <c r="E30" s="53"/>
      <c r="F30" s="53"/>
      <c r="G30" s="53"/>
      <c r="H30" s="53"/>
      <c r="I30" s="53"/>
      <c r="J30" s="1"/>
      <c r="K30" s="1"/>
      <c r="L30" s="1"/>
      <c r="M30" s="1"/>
      <c r="N30" s="1"/>
      <c r="O30" s="75"/>
      <c r="P30" s="76"/>
      <c r="Q30" s="1" t="s">
        <v>1</v>
      </c>
      <c r="R30" s="1"/>
      <c r="S30" s="1"/>
      <c r="T30" s="1"/>
      <c r="U30" s="1"/>
      <c r="V30" s="7"/>
      <c r="W30" s="15"/>
      <c r="X30" s="34"/>
      <c r="AR30" s="35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27"/>
      <c r="BE30" s="27"/>
      <c r="BF30" s="27"/>
      <c r="BG30" s="27"/>
      <c r="BH30" s="27"/>
      <c r="BI30" s="27"/>
      <c r="BJ30" s="27"/>
      <c r="BK30" s="28"/>
      <c r="BL30" s="28"/>
      <c r="BM30" s="28"/>
      <c r="BN30" s="28"/>
      <c r="BO30" s="28"/>
      <c r="BP30" s="28"/>
      <c r="BQ30" s="28"/>
      <c r="BR30" s="28"/>
    </row>
    <row r="31" spans="1:70" ht="14.45" customHeight="1" thickBot="1">
      <c r="A31" s="1"/>
      <c r="B31" s="6"/>
      <c r="C31" s="1"/>
      <c r="D31" s="55" t="s">
        <v>22</v>
      </c>
      <c r="E31" s="55"/>
      <c r="F31" s="55"/>
      <c r="G31" s="55"/>
      <c r="H31" s="55"/>
      <c r="I31" s="55"/>
      <c r="J31" s="14"/>
      <c r="K31" s="14"/>
      <c r="L31" s="14"/>
      <c r="M31" s="14"/>
      <c r="N31" s="1"/>
      <c r="O31" s="67">
        <f>FLOOR(IF(O24&gt;AH38,O24*0.09,0),1)</f>
        <v>0</v>
      </c>
      <c r="P31" s="68"/>
      <c r="Q31" s="1"/>
      <c r="R31" s="1"/>
      <c r="S31" s="1"/>
      <c r="T31" s="1"/>
      <c r="U31" s="1"/>
      <c r="V31" s="7"/>
      <c r="W31" s="15"/>
      <c r="X31" s="34"/>
      <c r="Y31" s="113" t="s">
        <v>42</v>
      </c>
      <c r="Z31" s="113"/>
      <c r="AA31" s="113"/>
      <c r="AB31" s="113"/>
      <c r="AC31" s="113"/>
      <c r="AD31" s="113"/>
      <c r="AE31" s="113"/>
      <c r="AF31" s="113"/>
      <c r="AG31" s="113"/>
      <c r="AI31" s="104">
        <f>IF(AI14=AR37,AX54-BC50+O44,AX54-BC50)</f>
        <v>3400</v>
      </c>
      <c r="AJ31" s="105"/>
      <c r="AK31" s="105"/>
      <c r="AL31" s="105"/>
      <c r="AM31" s="106"/>
      <c r="AN31" s="42" t="s">
        <v>1</v>
      </c>
      <c r="AR31" s="35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27"/>
      <c r="BE31" s="27"/>
      <c r="BF31" s="27"/>
      <c r="BG31" s="27"/>
      <c r="BH31" s="27"/>
      <c r="BI31" s="27"/>
      <c r="BJ31" s="27"/>
      <c r="BK31" s="28"/>
      <c r="BL31" s="28"/>
      <c r="BM31" s="28"/>
      <c r="BN31" s="28"/>
      <c r="BO31" s="28"/>
      <c r="BP31" s="28"/>
      <c r="BQ31" s="28"/>
      <c r="BR31" s="28"/>
    </row>
    <row r="32" spans="1:70" ht="15.75" thickBot="1">
      <c r="A32" s="1"/>
      <c r="B32" s="6"/>
      <c r="C32" s="1"/>
      <c r="D32" s="54"/>
      <c r="E32" s="54"/>
      <c r="F32" s="54"/>
      <c r="G32" s="54"/>
      <c r="H32" s="54"/>
      <c r="I32" s="54"/>
      <c r="J32" s="13"/>
      <c r="K32" s="13"/>
      <c r="L32" s="13"/>
      <c r="M32" s="13"/>
      <c r="N32" s="1"/>
      <c r="O32" s="69"/>
      <c r="P32" s="70"/>
      <c r="Q32" s="1" t="s">
        <v>1</v>
      </c>
      <c r="R32" s="1"/>
      <c r="S32" s="1"/>
      <c r="T32" s="1"/>
      <c r="U32" s="1"/>
      <c r="V32" s="7"/>
      <c r="W32" s="15"/>
      <c r="X32" s="34"/>
      <c r="Y32" s="16"/>
      <c r="AR32" s="35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27"/>
      <c r="BE32" s="27"/>
      <c r="BF32" s="27"/>
      <c r="BG32" s="27"/>
      <c r="BH32" s="27"/>
      <c r="BI32" s="27"/>
      <c r="BJ32" s="27"/>
      <c r="BK32" s="28"/>
      <c r="BL32" s="28"/>
      <c r="BM32" s="28"/>
      <c r="BN32" s="28"/>
      <c r="BO32" s="28"/>
      <c r="BP32" s="28"/>
      <c r="BQ32" s="28"/>
      <c r="BR32" s="28"/>
    </row>
    <row r="33" spans="1:70" ht="15">
      <c r="A33" s="1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2"/>
      <c r="P33" s="12"/>
      <c r="Q33" s="1"/>
      <c r="R33" s="1"/>
      <c r="S33" s="1"/>
      <c r="T33" s="1"/>
      <c r="U33" s="1"/>
      <c r="V33" s="7"/>
      <c r="W33" s="15"/>
      <c r="X33" s="34"/>
      <c r="AR33" s="35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27"/>
      <c r="BE33" s="27"/>
      <c r="BF33" s="27"/>
      <c r="BG33" s="27"/>
      <c r="BH33" s="27"/>
      <c r="BI33" s="27"/>
      <c r="BJ33" s="27"/>
      <c r="BK33" s="28"/>
      <c r="BL33" s="28"/>
      <c r="BM33" s="28"/>
      <c r="BN33" s="28"/>
      <c r="BO33" s="28"/>
      <c r="BP33" s="28"/>
      <c r="BQ33" s="28"/>
      <c r="BR33" s="28"/>
    </row>
    <row r="34" spans="1:70" ht="15.75" thickBot="1">
      <c r="A34" s="1"/>
      <c r="B34" s="6"/>
      <c r="C34" s="50" t="s">
        <v>6</v>
      </c>
      <c r="D34" s="50"/>
      <c r="E34" s="50"/>
      <c r="F34" s="50"/>
      <c r="G34" s="50"/>
      <c r="H34" s="50"/>
      <c r="I34" s="50"/>
      <c r="J34" s="1"/>
      <c r="K34" s="1"/>
      <c r="L34" s="1"/>
      <c r="M34" s="1"/>
      <c r="N34" s="1"/>
      <c r="O34" s="12"/>
      <c r="P34" s="12"/>
      <c r="Q34" s="1"/>
      <c r="R34" s="1"/>
      <c r="S34" s="1"/>
      <c r="T34" s="1"/>
      <c r="U34" s="1"/>
      <c r="V34" s="7"/>
      <c r="W34" s="15"/>
      <c r="X34" s="36"/>
      <c r="Y34" s="37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38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27"/>
      <c r="BE34" s="27"/>
      <c r="BF34" s="27"/>
      <c r="BG34" s="27"/>
      <c r="BH34" s="27"/>
      <c r="BI34" s="27"/>
      <c r="BJ34" s="27"/>
      <c r="BK34" s="28"/>
      <c r="BL34" s="28"/>
      <c r="BM34" s="28"/>
      <c r="BN34" s="28"/>
      <c r="BO34" s="28"/>
      <c r="BP34" s="28"/>
      <c r="BQ34" s="28"/>
      <c r="BR34" s="28"/>
    </row>
    <row r="35" spans="1:70" ht="14.45" customHeight="1">
      <c r="A35" s="1"/>
      <c r="B35" s="6"/>
      <c r="C35" s="1"/>
      <c r="D35" s="53" t="s">
        <v>23</v>
      </c>
      <c r="E35" s="53"/>
      <c r="F35" s="53"/>
      <c r="G35" s="53"/>
      <c r="H35" s="53"/>
      <c r="I35" s="53"/>
      <c r="J35" s="1"/>
      <c r="K35" s="1"/>
      <c r="L35" s="1"/>
      <c r="M35" s="1"/>
      <c r="N35" s="1"/>
      <c r="O35" s="58">
        <f>CEILING(IF(O24&gt;AH38,O24*0.065,0),1)</f>
        <v>0</v>
      </c>
      <c r="P35" s="59"/>
      <c r="Q35" s="1"/>
      <c r="R35" s="1"/>
      <c r="S35" s="1"/>
      <c r="T35" s="1"/>
      <c r="U35" s="1"/>
      <c r="V35" s="7"/>
      <c r="W35" s="15"/>
      <c r="X35" s="16"/>
      <c r="Y35" s="16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29"/>
      <c r="BL35" s="29"/>
      <c r="BM35" s="29"/>
      <c r="BN35" s="29"/>
      <c r="BO35" s="29"/>
      <c r="BP35" s="29"/>
      <c r="BQ35" s="29"/>
      <c r="BR35" s="29"/>
    </row>
    <row r="36" spans="1:70" ht="15.75" thickBot="1">
      <c r="A36" s="1"/>
      <c r="B36" s="6"/>
      <c r="C36" s="1"/>
      <c r="D36" s="54"/>
      <c r="E36" s="54"/>
      <c r="F36" s="54"/>
      <c r="G36" s="54"/>
      <c r="H36" s="54"/>
      <c r="I36" s="54"/>
      <c r="J36" s="13"/>
      <c r="K36" s="13"/>
      <c r="L36" s="13"/>
      <c r="M36" s="13"/>
      <c r="N36" s="1"/>
      <c r="O36" s="60"/>
      <c r="P36" s="61"/>
      <c r="Q36" s="1" t="s">
        <v>1</v>
      </c>
      <c r="R36" s="1"/>
      <c r="S36" s="1"/>
      <c r="T36" s="1"/>
      <c r="U36" s="1"/>
      <c r="V36" s="7"/>
      <c r="W36" s="15"/>
      <c r="X36" s="16"/>
      <c r="Y36" s="16"/>
      <c r="Z36" s="122"/>
      <c r="AA36" s="122"/>
      <c r="AB36" s="122"/>
      <c r="AC36" s="122"/>
      <c r="AD36" s="122"/>
      <c r="AE36" s="122"/>
      <c r="AF36" s="122"/>
      <c r="AG36" s="122"/>
      <c r="AH36" s="122" t="s">
        <v>14</v>
      </c>
      <c r="AI36" s="122"/>
      <c r="AJ36" s="123" t="s">
        <v>13</v>
      </c>
      <c r="AK36" s="123"/>
      <c r="AL36" s="122"/>
      <c r="AM36" s="122"/>
      <c r="AN36" s="122"/>
      <c r="AO36" s="122"/>
      <c r="AP36" s="122"/>
      <c r="AQ36" s="122"/>
      <c r="AR36" s="122" t="s">
        <v>43</v>
      </c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4"/>
      <c r="BL36" s="29"/>
      <c r="BM36" s="29"/>
      <c r="BN36" s="29"/>
      <c r="BO36" s="29"/>
      <c r="BP36" s="29"/>
      <c r="BQ36" s="29"/>
      <c r="BR36" s="29"/>
    </row>
    <row r="37" spans="1:70" ht="15">
      <c r="A37" s="1"/>
      <c r="B37" s="6"/>
      <c r="C37" s="1"/>
      <c r="D37" s="53" t="s">
        <v>24</v>
      </c>
      <c r="E37" s="53"/>
      <c r="F37" s="53"/>
      <c r="G37" s="53"/>
      <c r="H37" s="53"/>
      <c r="I37" s="53"/>
      <c r="J37" s="1"/>
      <c r="K37" s="1"/>
      <c r="L37" s="1"/>
      <c r="M37" s="1"/>
      <c r="N37" s="1"/>
      <c r="O37" s="58">
        <f>CEILING(IF(O24&gt;AH38,O24*0.045,0),1)</f>
        <v>0</v>
      </c>
      <c r="P37" s="59"/>
      <c r="Q37" s="1"/>
      <c r="R37" s="1"/>
      <c r="S37" s="1"/>
      <c r="T37" s="1"/>
      <c r="U37" s="1"/>
      <c r="V37" s="7"/>
      <c r="W37" s="15"/>
      <c r="X37" s="16"/>
      <c r="Y37" s="16"/>
      <c r="Z37" s="122" t="s">
        <v>3</v>
      </c>
      <c r="AA37" s="122"/>
      <c r="AB37" s="122"/>
      <c r="AC37" s="122"/>
      <c r="AD37" s="122"/>
      <c r="AE37" s="122"/>
      <c r="AF37" s="122"/>
      <c r="AG37" s="122"/>
      <c r="AH37" s="125">
        <f>IF(C42=AJ55,IF(O24&lt;AH38,FLOOR(O24,1),FLOOR(O24,1)),IF(O24&gt;100,CEILING(O24,100),CEILING(O24,1)))</f>
        <v>3999</v>
      </c>
      <c r="AI37" s="125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 t="s">
        <v>44</v>
      </c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4"/>
      <c r="BL37" s="29"/>
      <c r="BM37" s="29"/>
      <c r="BN37" s="29"/>
      <c r="BO37" s="29"/>
      <c r="BP37" s="29"/>
      <c r="BQ37" s="29"/>
      <c r="BR37" s="29"/>
    </row>
    <row r="38" spans="1:70" ht="15.75" thickBot="1">
      <c r="A38" s="1"/>
      <c r="B38" s="6"/>
      <c r="C38" s="1"/>
      <c r="D38" s="54"/>
      <c r="E38" s="54"/>
      <c r="F38" s="54"/>
      <c r="G38" s="54"/>
      <c r="H38" s="54"/>
      <c r="I38" s="54"/>
      <c r="J38" s="13"/>
      <c r="K38" s="13"/>
      <c r="L38" s="13"/>
      <c r="M38" s="13"/>
      <c r="N38" s="1"/>
      <c r="O38" s="60"/>
      <c r="P38" s="61"/>
      <c r="Q38" s="1" t="s">
        <v>1</v>
      </c>
      <c r="R38" s="1"/>
      <c r="S38" s="1"/>
      <c r="T38" s="1"/>
      <c r="U38" s="1"/>
      <c r="V38" s="7"/>
      <c r="W38" s="15"/>
      <c r="X38" s="16"/>
      <c r="Y38" s="16"/>
      <c r="Z38" s="122" t="s">
        <v>5</v>
      </c>
      <c r="AA38" s="122"/>
      <c r="AB38" s="122"/>
      <c r="AC38" s="122"/>
      <c r="AD38" s="122"/>
      <c r="AE38" s="122"/>
      <c r="AF38" s="122"/>
      <c r="AG38" s="122"/>
      <c r="AH38" s="123">
        <v>3999</v>
      </c>
      <c r="AI38" s="123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 t="s">
        <v>45</v>
      </c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4"/>
      <c r="BL38" s="29"/>
      <c r="BM38" s="29"/>
      <c r="BN38" s="29"/>
      <c r="BO38" s="29"/>
      <c r="BP38" s="29"/>
      <c r="BQ38" s="29"/>
      <c r="BR38" s="29"/>
    </row>
    <row r="39" spans="1:70" ht="14.45" customHeight="1">
      <c r="A39" s="1"/>
      <c r="B39" s="6"/>
      <c r="C39" s="1"/>
      <c r="D39" s="55" t="s">
        <v>25</v>
      </c>
      <c r="E39" s="55"/>
      <c r="F39" s="55"/>
      <c r="G39" s="55"/>
      <c r="H39" s="55"/>
      <c r="I39" s="55"/>
      <c r="J39" s="55"/>
      <c r="K39" s="55"/>
      <c r="L39" s="14"/>
      <c r="M39" s="14"/>
      <c r="N39" s="1"/>
      <c r="O39" s="58">
        <f>IF(O24&gt;AH38,IF(O12=AH36,IF(O18=AH36,IF((O31+O37)&gt;AH40,0,AH40-O31-O37),0),0),0)</f>
        <v>0</v>
      </c>
      <c r="P39" s="59"/>
      <c r="Q39" s="1"/>
      <c r="R39" s="1"/>
      <c r="S39" s="1"/>
      <c r="T39" s="1"/>
      <c r="U39" s="1"/>
      <c r="V39" s="7"/>
      <c r="W39" s="15"/>
      <c r="X39" s="16"/>
      <c r="Y39" s="16"/>
      <c r="Z39" s="122" t="s">
        <v>7</v>
      </c>
      <c r="AA39" s="122"/>
      <c r="AB39" s="122"/>
      <c r="AC39" s="122"/>
      <c r="AD39" s="122"/>
      <c r="AE39" s="122"/>
      <c r="AF39" s="122"/>
      <c r="AG39" s="122"/>
      <c r="AH39" s="123">
        <v>17300</v>
      </c>
      <c r="AI39" s="123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4"/>
      <c r="BL39" s="29"/>
      <c r="BM39" s="29"/>
      <c r="BN39" s="29"/>
      <c r="BO39" s="29"/>
      <c r="BP39" s="29"/>
      <c r="BQ39" s="29"/>
      <c r="BR39" s="29"/>
    </row>
    <row r="40" spans="1:70" ht="15.75" thickBot="1">
      <c r="A40" s="1"/>
      <c r="B40" s="6"/>
      <c r="C40" s="1"/>
      <c r="D40" s="54"/>
      <c r="E40" s="54"/>
      <c r="F40" s="54"/>
      <c r="G40" s="54"/>
      <c r="H40" s="54"/>
      <c r="I40" s="54"/>
      <c r="J40" s="54"/>
      <c r="K40" s="54"/>
      <c r="L40" s="13"/>
      <c r="M40" s="13"/>
      <c r="N40" s="1"/>
      <c r="O40" s="60"/>
      <c r="P40" s="61"/>
      <c r="Q40" s="1" t="s">
        <v>1</v>
      </c>
      <c r="R40" s="1"/>
      <c r="S40" s="1"/>
      <c r="T40" s="1"/>
      <c r="U40" s="1"/>
      <c r="V40" s="7"/>
      <c r="W40" s="15"/>
      <c r="X40" s="16"/>
      <c r="Y40" s="16"/>
      <c r="Z40" s="122" t="s">
        <v>8</v>
      </c>
      <c r="AA40" s="122"/>
      <c r="AB40" s="122"/>
      <c r="AC40" s="122"/>
      <c r="AD40" s="122"/>
      <c r="AE40" s="122"/>
      <c r="AF40" s="122"/>
      <c r="AG40" s="122"/>
      <c r="AH40" s="123">
        <f>CEILING(AH39*0.135,1)</f>
        <v>2336</v>
      </c>
      <c r="AI40" s="123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 t="s">
        <v>46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6">
        <v>13638</v>
      </c>
      <c r="BD40" s="126"/>
      <c r="BE40" s="126"/>
      <c r="BF40" s="122"/>
      <c r="BG40" s="122"/>
      <c r="BH40" s="122"/>
      <c r="BI40" s="126"/>
      <c r="BJ40" s="126"/>
      <c r="BK40" s="126"/>
      <c r="BL40" s="29"/>
      <c r="BM40" s="29"/>
      <c r="BN40" s="29"/>
      <c r="BO40" s="29"/>
      <c r="BP40" s="29"/>
      <c r="BQ40" s="29"/>
      <c r="BR40" s="29"/>
    </row>
    <row r="41" spans="1:70" ht="15.75" customHeight="1" thickBot="1">
      <c r="A41" s="1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2"/>
      <c r="P41" s="12"/>
      <c r="Q41" s="1"/>
      <c r="R41" s="1"/>
      <c r="S41" s="1"/>
      <c r="T41" s="1"/>
      <c r="U41" s="1"/>
      <c r="V41" s="7"/>
      <c r="W41" s="15"/>
      <c r="X41" s="16"/>
      <c r="Y41" s="16"/>
      <c r="Z41" s="122" t="s">
        <v>10</v>
      </c>
      <c r="AA41" s="122"/>
      <c r="AB41" s="122"/>
      <c r="AC41" s="122"/>
      <c r="AD41" s="122"/>
      <c r="AE41" s="122"/>
      <c r="AF41" s="122"/>
      <c r="AG41" s="122"/>
      <c r="AH41" s="123">
        <v>2570</v>
      </c>
      <c r="AI41" s="123"/>
      <c r="AJ41" s="122"/>
      <c r="AK41" s="123">
        <f>IF(O10=AJ36,AH41,0)</f>
        <v>0</v>
      </c>
      <c r="AL41" s="123"/>
      <c r="AM41" s="122"/>
      <c r="AN41" s="122"/>
      <c r="AO41" s="122"/>
      <c r="AP41" s="122"/>
      <c r="AQ41" s="122"/>
      <c r="AR41" s="122"/>
      <c r="AS41" s="122" t="s">
        <v>47</v>
      </c>
      <c r="AT41" s="122"/>
      <c r="AU41" s="122"/>
      <c r="AV41" s="122"/>
      <c r="AW41" s="122"/>
      <c r="AX41" s="122"/>
      <c r="AY41" s="122"/>
      <c r="AZ41" s="122"/>
      <c r="BA41" s="122"/>
      <c r="BB41" s="122"/>
      <c r="BC41" s="123">
        <v>3409.5</v>
      </c>
      <c r="BD41" s="123"/>
      <c r="BE41" s="123"/>
      <c r="BF41" s="122"/>
      <c r="BG41" s="122"/>
      <c r="BH41" s="122"/>
      <c r="BI41" s="123"/>
      <c r="BJ41" s="123"/>
      <c r="BK41" s="123"/>
      <c r="BL41" s="29"/>
      <c r="BM41" s="29"/>
      <c r="BN41" s="29"/>
      <c r="BO41" s="29"/>
      <c r="BP41" s="29"/>
      <c r="BQ41" s="29"/>
      <c r="BR41" s="29"/>
    </row>
    <row r="42" spans="1:70" ht="15.75" thickBot="1">
      <c r="A42" s="1"/>
      <c r="B42" s="6"/>
      <c r="C42" s="51" t="str">
        <f>IF(O10=AH36,IF(O24&lt;=AH54,AJ55,AJ54),AJ54)</f>
        <v>Srážková daň</v>
      </c>
      <c r="D42" s="51"/>
      <c r="E42" s="51"/>
      <c r="F42" s="51"/>
      <c r="G42" s="1"/>
      <c r="H42" s="1"/>
      <c r="I42" s="1"/>
      <c r="J42" s="1"/>
      <c r="K42" s="1"/>
      <c r="L42" s="1"/>
      <c r="M42" s="1"/>
      <c r="N42" s="1"/>
      <c r="O42" s="62">
        <f>IF(AH44-AH45&gt;0,AH44-AH45,0)</f>
        <v>599</v>
      </c>
      <c r="P42" s="63"/>
      <c r="Q42" s="1" t="s">
        <v>1</v>
      </c>
      <c r="R42" s="1"/>
      <c r="S42" s="1"/>
      <c r="T42" s="1"/>
      <c r="U42" s="1"/>
      <c r="V42" s="7"/>
      <c r="W42" s="15"/>
      <c r="X42" s="16"/>
      <c r="Y42" s="16"/>
      <c r="Z42" s="122" t="s">
        <v>11</v>
      </c>
      <c r="AA42" s="122"/>
      <c r="AB42" s="122"/>
      <c r="AC42" s="122"/>
      <c r="AD42" s="122"/>
      <c r="AE42" s="122"/>
      <c r="AF42" s="122"/>
      <c r="AG42" s="122"/>
      <c r="AH42" s="123">
        <v>335</v>
      </c>
      <c r="AI42" s="123"/>
      <c r="AJ42" s="122"/>
      <c r="AK42" s="123">
        <f>IF(O12=AJ36,AH42,0)</f>
        <v>0</v>
      </c>
      <c r="AL42" s="123"/>
      <c r="AM42" s="122"/>
      <c r="AN42" s="122"/>
      <c r="AO42" s="122"/>
      <c r="AP42" s="122"/>
      <c r="AQ42" s="122"/>
      <c r="AR42" s="122"/>
      <c r="AS42" s="122" t="s">
        <v>48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6">
        <v>30685.5</v>
      </c>
      <c r="BD42" s="126"/>
      <c r="BE42" s="126"/>
      <c r="BF42" s="122"/>
      <c r="BG42" s="122"/>
      <c r="BH42" s="122"/>
      <c r="BI42" s="126"/>
      <c r="BJ42" s="126"/>
      <c r="BK42" s="126"/>
      <c r="BL42" s="29"/>
      <c r="BM42" s="29"/>
      <c r="BN42" s="29"/>
      <c r="BO42" s="29"/>
      <c r="BP42" s="29"/>
      <c r="BQ42" s="29"/>
      <c r="BR42" s="29"/>
    </row>
    <row r="43" spans="1:70" ht="15.75" thickBot="1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0"/>
      <c r="P43" s="30"/>
      <c r="Q43" s="1"/>
      <c r="R43" s="1"/>
      <c r="S43" s="1"/>
      <c r="T43" s="1"/>
      <c r="U43" s="1"/>
      <c r="V43" s="7"/>
      <c r="W43" s="15"/>
      <c r="X43" s="16"/>
      <c r="Y43" s="16"/>
      <c r="Z43" s="122" t="s">
        <v>32</v>
      </c>
      <c r="AA43" s="122"/>
      <c r="AB43" s="122"/>
      <c r="AC43" s="122"/>
      <c r="AD43" s="122"/>
      <c r="AE43" s="122"/>
      <c r="AF43" s="122"/>
      <c r="AG43" s="122"/>
      <c r="AH43" s="123">
        <v>15204</v>
      </c>
      <c r="AI43" s="123"/>
      <c r="AJ43" s="122"/>
      <c r="AK43" s="123">
        <f>IF(O14=0,0,IF(O14=1,AH43/12,IF(O14=2,AH51/12+AH43/12,IF(O14&gt;=3,((O14-2)*(AH52/12))+AH43/12+AH51/12))))</f>
        <v>0</v>
      </c>
      <c r="AL43" s="123"/>
      <c r="AM43" s="122"/>
      <c r="AN43" s="122"/>
      <c r="AO43" s="122"/>
      <c r="AP43" s="122"/>
      <c r="AQ43" s="122"/>
      <c r="AR43" s="122"/>
      <c r="AS43" s="122" t="s">
        <v>50</v>
      </c>
      <c r="AT43" s="122"/>
      <c r="AU43" s="122"/>
      <c r="AV43" s="122"/>
      <c r="AW43" s="122"/>
      <c r="AX43" s="122"/>
      <c r="AY43" s="122"/>
      <c r="AZ43" s="122"/>
      <c r="BA43" s="122"/>
      <c r="BB43" s="122"/>
      <c r="BC43" s="123">
        <f>IF(AI19=AH36,CEILING(BC40+AI10*BC41,1),0)</f>
        <v>13638</v>
      </c>
      <c r="BD43" s="123"/>
      <c r="BE43" s="123"/>
      <c r="BF43" s="122"/>
      <c r="BG43" s="122"/>
      <c r="BH43" s="122"/>
      <c r="BI43" s="122"/>
      <c r="BJ43" s="122"/>
      <c r="BK43" s="124"/>
      <c r="BL43" s="29"/>
      <c r="BM43" s="29"/>
      <c r="BN43" s="29"/>
      <c r="BO43" s="29"/>
      <c r="BP43" s="29"/>
      <c r="BQ43" s="29"/>
      <c r="BR43" s="29"/>
    </row>
    <row r="44" spans="1:70" ht="15.75" thickBot="1">
      <c r="A44" s="1"/>
      <c r="B44" s="6"/>
      <c r="C44" s="51" t="s">
        <v>37</v>
      </c>
      <c r="D44" s="51"/>
      <c r="E44" s="51"/>
      <c r="F44" s="51"/>
      <c r="G44" s="1"/>
      <c r="H44" s="1"/>
      <c r="I44" s="1"/>
      <c r="J44" s="1"/>
      <c r="K44" s="1"/>
      <c r="L44" s="1"/>
      <c r="M44" s="1"/>
      <c r="N44" s="1"/>
      <c r="O44" s="65">
        <f>IF(O24&lt;(AH39/2),0,IF(O10=AJ36,IF(AH45&gt;AH44,IF((AH44-(AK41+AK42))&lt;0,AK43,AH45-AH44),0),0))</f>
        <v>0</v>
      </c>
      <c r="P44" s="66"/>
      <c r="Q44" s="1" t="s">
        <v>1</v>
      </c>
      <c r="R44" s="1"/>
      <c r="S44" s="1"/>
      <c r="T44" s="1"/>
      <c r="U44" s="1"/>
      <c r="V44" s="7"/>
      <c r="W44" s="15"/>
      <c r="X44" s="16"/>
      <c r="Y44" s="16"/>
      <c r="Z44" s="122" t="s">
        <v>15</v>
      </c>
      <c r="AA44" s="122"/>
      <c r="AB44" s="122"/>
      <c r="AC44" s="122"/>
      <c r="AD44" s="122"/>
      <c r="AE44" s="122"/>
      <c r="AF44" s="122"/>
      <c r="AG44" s="122"/>
      <c r="AH44" s="123">
        <f>IF(C42=AJ55,FLOOR(AH37*0.15,1),AH37*0.15)</f>
        <v>599</v>
      </c>
      <c r="AI44" s="123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4"/>
      <c r="AU44" s="124"/>
      <c r="AV44" s="124"/>
      <c r="AW44" s="124"/>
      <c r="AX44" s="124"/>
      <c r="AY44" s="124"/>
      <c r="AZ44" s="124"/>
      <c r="BA44" s="122"/>
      <c r="BB44" s="122"/>
      <c r="BC44" s="127"/>
      <c r="BD44" s="127"/>
      <c r="BE44" s="127"/>
      <c r="BF44" s="127"/>
      <c r="BG44" s="127"/>
      <c r="BH44" s="122"/>
      <c r="BI44" s="122"/>
      <c r="BJ44" s="122"/>
      <c r="BK44" s="124"/>
      <c r="BL44" s="29"/>
      <c r="BM44" s="29"/>
      <c r="BN44" s="29"/>
      <c r="BO44" s="29"/>
      <c r="BP44" s="29"/>
      <c r="BQ44" s="29"/>
      <c r="BR44" s="29"/>
    </row>
    <row r="45" spans="1:70" ht="15.75" thickBot="1">
      <c r="A45" s="1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7"/>
      <c r="W45" s="15"/>
      <c r="X45" s="16"/>
      <c r="Y45" s="16"/>
      <c r="Z45" s="122" t="s">
        <v>12</v>
      </c>
      <c r="AA45" s="122"/>
      <c r="AB45" s="122"/>
      <c r="AC45" s="122"/>
      <c r="AD45" s="122"/>
      <c r="AE45" s="122"/>
      <c r="AF45" s="122"/>
      <c r="AG45" s="122"/>
      <c r="AH45" s="123">
        <f>IF(O10=AJ36,SUM(AK41:AL43),0)</f>
        <v>0</v>
      </c>
      <c r="AI45" s="123"/>
      <c r="AJ45" s="122"/>
      <c r="AK45" s="122"/>
      <c r="AL45" s="122"/>
      <c r="AM45" s="122"/>
      <c r="AN45" s="122"/>
      <c r="AO45" s="122"/>
      <c r="AP45" s="122"/>
      <c r="AQ45" s="122"/>
      <c r="AR45" s="122"/>
      <c r="AS45" s="124"/>
      <c r="AT45" s="124"/>
      <c r="AU45" s="124"/>
      <c r="AV45" s="124"/>
      <c r="AW45" s="124"/>
      <c r="AX45" s="124"/>
      <c r="AY45" s="124"/>
      <c r="AZ45" s="124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4"/>
      <c r="BL45" s="29"/>
      <c r="BM45" s="29"/>
      <c r="BN45" s="29"/>
      <c r="BO45" s="29"/>
      <c r="BP45" s="29"/>
      <c r="BQ45" s="29"/>
      <c r="BR45" s="29"/>
    </row>
    <row r="46" spans="1:70" ht="15.75" thickBot="1">
      <c r="A46" s="1"/>
      <c r="B46" s="6"/>
      <c r="C46" s="50" t="s">
        <v>16</v>
      </c>
      <c r="D46" s="50"/>
      <c r="E46" s="50"/>
      <c r="F46" s="50"/>
      <c r="G46" s="1"/>
      <c r="H46" s="1"/>
      <c r="I46" s="1"/>
      <c r="J46" s="1"/>
      <c r="K46" s="1"/>
      <c r="L46" s="1"/>
      <c r="M46" s="1"/>
      <c r="N46" s="1"/>
      <c r="O46" s="56">
        <f>O24-O35-O37-O39-O42+O44</f>
        <v>3400</v>
      </c>
      <c r="P46" s="57"/>
      <c r="Q46" s="1" t="s">
        <v>1</v>
      </c>
      <c r="R46" s="1"/>
      <c r="S46" s="1"/>
      <c r="T46" s="1"/>
      <c r="U46" s="1"/>
      <c r="V46" s="7"/>
      <c r="W46" s="15"/>
      <c r="X46" s="16"/>
      <c r="Y46" s="16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4"/>
      <c r="AU46" s="124"/>
      <c r="AV46" s="124"/>
      <c r="AW46" s="124"/>
      <c r="AX46" s="124"/>
      <c r="AY46" s="124"/>
      <c r="AZ46" s="124"/>
      <c r="BA46" s="124"/>
      <c r="BB46" s="124"/>
      <c r="BC46" s="122"/>
      <c r="BD46" s="122"/>
      <c r="BE46" s="122"/>
      <c r="BF46" s="122"/>
      <c r="BG46" s="122"/>
      <c r="BH46" s="122"/>
      <c r="BI46" s="122"/>
      <c r="BJ46" s="122"/>
      <c r="BK46" s="124"/>
      <c r="BL46" s="29"/>
      <c r="BM46" s="29"/>
      <c r="BN46" s="29"/>
      <c r="BO46" s="29"/>
      <c r="BP46" s="29"/>
      <c r="BQ46" s="29"/>
      <c r="BR46" s="29"/>
    </row>
    <row r="47" spans="1:70" ht="15">
      <c r="A47" s="1"/>
      <c r="B47" s="6"/>
      <c r="C47" s="64" t="s">
        <v>38</v>
      </c>
      <c r="D47" s="64"/>
      <c r="E47" s="64"/>
      <c r="F47" s="64"/>
      <c r="G47" s="64"/>
      <c r="H47" s="64"/>
      <c r="I47" s="64"/>
      <c r="J47" s="1"/>
      <c r="K47" s="1"/>
      <c r="L47" s="1"/>
      <c r="M47" s="1"/>
      <c r="N47" s="1"/>
      <c r="O47" s="23"/>
      <c r="P47" s="24"/>
      <c r="Q47" s="1"/>
      <c r="R47" s="1"/>
      <c r="S47" s="1"/>
      <c r="T47" s="1"/>
      <c r="U47" s="1"/>
      <c r="V47" s="7"/>
      <c r="W47" s="15"/>
      <c r="X47" s="16"/>
      <c r="Y47" s="16"/>
      <c r="Z47" s="122" t="s">
        <v>18</v>
      </c>
      <c r="AA47" s="122"/>
      <c r="AB47" s="122"/>
      <c r="AC47" s="122"/>
      <c r="AD47" s="122"/>
      <c r="AE47" s="122"/>
      <c r="AF47" s="122"/>
      <c r="AG47" s="122"/>
      <c r="AH47" s="128">
        <f>O46</f>
        <v>3400</v>
      </c>
      <c r="AI47" s="128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 t="s">
        <v>58</v>
      </c>
      <c r="AT47" s="124"/>
      <c r="AU47" s="124"/>
      <c r="AV47" s="124"/>
      <c r="AW47" s="124"/>
      <c r="AX47" s="124"/>
      <c r="AY47" s="124"/>
      <c r="AZ47" s="124"/>
      <c r="BA47" s="122"/>
      <c r="BB47" s="122"/>
      <c r="BC47" s="126">
        <f>IF(AX54-BC43&gt;BC42,AX54-BC43-BC42,0)</f>
        <v>0</v>
      </c>
      <c r="BD47" s="126"/>
      <c r="BE47" s="126"/>
      <c r="BF47" s="122"/>
      <c r="BG47" s="122"/>
      <c r="BH47" s="122"/>
      <c r="BI47" s="122"/>
      <c r="BJ47" s="122"/>
      <c r="BK47" s="124"/>
      <c r="BL47" s="29"/>
      <c r="BM47" s="29"/>
      <c r="BN47" s="29"/>
      <c r="BO47" s="29"/>
      <c r="BP47" s="29"/>
      <c r="BQ47" s="29"/>
      <c r="BR47" s="29"/>
    </row>
    <row r="48" spans="1:70" ht="15">
      <c r="A48" s="1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7"/>
      <c r="W48" s="15"/>
      <c r="X48" s="16"/>
      <c r="Y48" s="16"/>
      <c r="Z48" s="122" t="s">
        <v>17</v>
      </c>
      <c r="AA48" s="122"/>
      <c r="AB48" s="122"/>
      <c r="AC48" s="122"/>
      <c r="AD48" s="122"/>
      <c r="AE48" s="122"/>
      <c r="AF48" s="122"/>
      <c r="AG48" s="122"/>
      <c r="AH48" s="128">
        <f>O35+O37+O39</f>
        <v>0</v>
      </c>
      <c r="AI48" s="128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 t="s">
        <v>59</v>
      </c>
      <c r="AT48" s="124"/>
      <c r="AU48" s="124"/>
      <c r="AV48" s="124"/>
      <c r="AW48" s="124"/>
      <c r="AX48" s="124"/>
      <c r="AY48" s="124"/>
      <c r="AZ48" s="124"/>
      <c r="BA48" s="122"/>
      <c r="BB48" s="122"/>
      <c r="BC48" s="128">
        <f>IF(BC47&gt;0,FLOOR(BC42,3),IF((AX54-BC43)&lt;0,0,FLOOR(AX54-BC43,3)))</f>
        <v>0</v>
      </c>
      <c r="BD48" s="128"/>
      <c r="BE48" s="128"/>
      <c r="BF48" s="122"/>
      <c r="BG48" s="122"/>
      <c r="BH48" s="123"/>
      <c r="BI48" s="123"/>
      <c r="BJ48" s="123"/>
      <c r="BK48" s="124"/>
      <c r="BL48" s="29"/>
      <c r="BM48" s="29"/>
      <c r="BN48" s="29"/>
      <c r="BO48" s="29"/>
      <c r="BP48" s="29"/>
      <c r="BQ48" s="29"/>
      <c r="BR48" s="29"/>
    </row>
    <row r="49" spans="1:70" ht="15">
      <c r="A49" s="1"/>
      <c r="B49" s="6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1"/>
      <c r="S49" s="1"/>
      <c r="T49" s="1"/>
      <c r="U49" s="1"/>
      <c r="V49" s="7"/>
      <c r="W49" s="15"/>
      <c r="X49" s="16"/>
      <c r="Y49" s="16"/>
      <c r="Z49" s="122" t="s">
        <v>19</v>
      </c>
      <c r="AA49" s="122"/>
      <c r="AB49" s="122"/>
      <c r="AC49" s="122"/>
      <c r="AD49" s="122"/>
      <c r="AE49" s="122"/>
      <c r="AF49" s="122"/>
      <c r="AG49" s="122"/>
      <c r="AH49" s="129">
        <f>O42</f>
        <v>599</v>
      </c>
      <c r="AI49" s="129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 t="s">
        <v>60</v>
      </c>
      <c r="AT49" s="124"/>
      <c r="AU49" s="124"/>
      <c r="AV49" s="124"/>
      <c r="AW49" s="124"/>
      <c r="AX49" s="124"/>
      <c r="AY49" s="124"/>
      <c r="AZ49" s="124"/>
      <c r="BA49" s="124"/>
      <c r="BB49" s="124"/>
      <c r="BC49" s="126">
        <f>BC48*AX53</f>
        <v>0</v>
      </c>
      <c r="BD49" s="126"/>
      <c r="BE49" s="126"/>
      <c r="BF49" s="122"/>
      <c r="BG49" s="122"/>
      <c r="BH49" s="122"/>
      <c r="BI49" s="122"/>
      <c r="BJ49" s="122"/>
      <c r="BK49" s="124"/>
      <c r="BL49" s="29"/>
      <c r="BM49" s="29"/>
      <c r="BN49" s="29"/>
      <c r="BO49" s="29"/>
      <c r="BP49" s="29"/>
      <c r="BQ49" s="29"/>
      <c r="BR49" s="29"/>
    </row>
    <row r="50" spans="1:70" ht="15">
      <c r="A50" s="1"/>
      <c r="B50" s="6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"/>
      <c r="S50" s="1"/>
      <c r="T50" s="1"/>
      <c r="U50" s="1"/>
      <c r="V50" s="7"/>
      <c r="W50" s="15"/>
      <c r="X50" s="15"/>
      <c r="Y50" s="15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 t="s">
        <v>54</v>
      </c>
      <c r="AT50" s="124"/>
      <c r="AU50" s="124"/>
      <c r="AV50" s="124"/>
      <c r="AW50" s="124"/>
      <c r="AX50" s="124"/>
      <c r="AY50" s="124"/>
      <c r="AZ50" s="124"/>
      <c r="BA50" s="124"/>
      <c r="BB50" s="124"/>
      <c r="BC50" s="126">
        <f>BC49+BC47</f>
        <v>0</v>
      </c>
      <c r="BD50" s="126"/>
      <c r="BE50" s="126"/>
      <c r="BF50" s="122"/>
      <c r="BG50" s="122"/>
      <c r="BH50" s="122"/>
      <c r="BI50" s="122"/>
      <c r="BJ50" s="122"/>
      <c r="BK50" s="124"/>
      <c r="BL50" s="29"/>
      <c r="BM50" s="29"/>
      <c r="BN50" s="29"/>
      <c r="BO50" s="29"/>
      <c r="BP50" s="29"/>
      <c r="BQ50" s="29"/>
      <c r="BR50" s="29"/>
    </row>
    <row r="51" spans="1:70" ht="15">
      <c r="A51" s="1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"/>
      <c r="W51" s="15"/>
      <c r="X51" s="15"/>
      <c r="Y51" s="15"/>
      <c r="Z51" s="123" t="s">
        <v>33</v>
      </c>
      <c r="AA51" s="123"/>
      <c r="AB51" s="123"/>
      <c r="AC51" s="123"/>
      <c r="AD51" s="123"/>
      <c r="AE51" s="123"/>
      <c r="AF51" s="123"/>
      <c r="AG51" s="122"/>
      <c r="AH51" s="123">
        <v>19404</v>
      </c>
      <c r="AI51" s="123"/>
      <c r="AJ51" s="122"/>
      <c r="AK51" s="122"/>
      <c r="AL51" s="122"/>
      <c r="AM51" s="122"/>
      <c r="AN51" s="122"/>
      <c r="AO51" s="122"/>
      <c r="AP51" s="122"/>
      <c r="AQ51" s="122"/>
      <c r="AR51" s="122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2"/>
      <c r="BG51" s="122"/>
      <c r="BH51" s="122"/>
      <c r="BI51" s="122"/>
      <c r="BJ51" s="122"/>
      <c r="BK51" s="124"/>
      <c r="BL51" s="29"/>
      <c r="BM51" s="29"/>
      <c r="BN51" s="29"/>
      <c r="BO51" s="29"/>
      <c r="BP51" s="29"/>
      <c r="BQ51" s="29"/>
      <c r="BR51" s="29"/>
    </row>
    <row r="52" spans="1:70" ht="1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"/>
      <c r="W52" s="15"/>
      <c r="X52" s="15"/>
      <c r="Y52" s="15"/>
      <c r="Z52" s="123" t="s">
        <v>34</v>
      </c>
      <c r="AA52" s="123"/>
      <c r="AB52" s="123"/>
      <c r="AC52" s="123"/>
      <c r="AD52" s="123"/>
      <c r="AE52" s="123"/>
      <c r="AF52" s="123"/>
      <c r="AG52" s="122"/>
      <c r="AH52" s="123">
        <v>24204</v>
      </c>
      <c r="AI52" s="123"/>
      <c r="AJ52" s="122"/>
      <c r="AK52" s="122"/>
      <c r="AL52" s="122"/>
      <c r="AM52" s="122"/>
      <c r="AN52" s="122"/>
      <c r="AO52" s="122"/>
      <c r="AP52" s="122"/>
      <c r="AQ52" s="122"/>
      <c r="AR52" s="122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2"/>
      <c r="BG52" s="122"/>
      <c r="BH52" s="122"/>
      <c r="BI52" s="122"/>
      <c r="BJ52" s="122"/>
      <c r="BK52" s="124"/>
      <c r="BL52" s="29"/>
      <c r="BM52" s="29"/>
      <c r="BN52" s="29"/>
      <c r="BO52" s="29"/>
      <c r="BP52" s="29"/>
      <c r="BQ52" s="29"/>
      <c r="BR52" s="29"/>
    </row>
    <row r="53" spans="1:70" ht="15">
      <c r="A53" s="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"/>
      <c r="W53" s="15"/>
      <c r="X53" s="15"/>
      <c r="Y53" s="15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 t="s">
        <v>51</v>
      </c>
      <c r="AT53" s="124"/>
      <c r="AU53" s="124"/>
      <c r="AV53" s="124"/>
      <c r="AW53" s="124"/>
      <c r="AX53" s="126">
        <f>IF(AI6=AS37,2/3,IF(AI6=AS38,1/3,"bez exekuce"))</f>
        <v>0.6666666666666666</v>
      </c>
      <c r="AY53" s="126"/>
      <c r="AZ53" s="126"/>
      <c r="BA53" s="124"/>
      <c r="BB53" s="124"/>
      <c r="BC53" s="124"/>
      <c r="BD53" s="124"/>
      <c r="BE53" s="124"/>
      <c r="BF53" s="122"/>
      <c r="BG53" s="122"/>
      <c r="BH53" s="122"/>
      <c r="BI53" s="122"/>
      <c r="BJ53" s="122"/>
      <c r="BK53" s="124"/>
      <c r="BL53" s="29"/>
      <c r="BM53" s="29"/>
      <c r="BN53" s="29"/>
      <c r="BO53" s="29"/>
      <c r="BP53" s="29"/>
      <c r="BQ53" s="29"/>
      <c r="BR53" s="29"/>
    </row>
    <row r="54" spans="1:70" ht="15" customHeight="1">
      <c r="A54" s="1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"/>
      <c r="W54" s="15"/>
      <c r="X54" s="15"/>
      <c r="Y54" s="15"/>
      <c r="Z54" s="130" t="s">
        <v>36</v>
      </c>
      <c r="AA54" s="130"/>
      <c r="AB54" s="130"/>
      <c r="AC54" s="130"/>
      <c r="AD54" s="130"/>
      <c r="AE54" s="130"/>
      <c r="AF54" s="130"/>
      <c r="AG54" s="130"/>
      <c r="AH54" s="123">
        <v>4000</v>
      </c>
      <c r="AI54" s="123"/>
      <c r="AJ54" s="131" t="s">
        <v>9</v>
      </c>
      <c r="AK54" s="131"/>
      <c r="AL54" s="131"/>
      <c r="AM54" s="131"/>
      <c r="AN54" s="131"/>
      <c r="AO54" s="132"/>
      <c r="AP54" s="132"/>
      <c r="AQ54" s="132"/>
      <c r="AR54" s="122"/>
      <c r="AS54" s="122" t="s">
        <v>18</v>
      </c>
      <c r="AT54" s="122"/>
      <c r="AU54" s="122"/>
      <c r="AV54" s="122"/>
      <c r="AW54" s="122"/>
      <c r="AX54" s="123">
        <f>IF(AI14=AR37,AI26-O44,AI14)</f>
        <v>3400</v>
      </c>
      <c r="AY54" s="123"/>
      <c r="AZ54" s="123"/>
      <c r="BA54" s="124"/>
      <c r="BB54" s="124"/>
      <c r="BC54" s="124"/>
      <c r="BD54" s="124"/>
      <c r="BE54" s="124"/>
      <c r="BF54" s="122"/>
      <c r="BG54" s="122"/>
      <c r="BH54" s="122"/>
      <c r="BI54" s="122"/>
      <c r="BJ54" s="122"/>
      <c r="BK54" s="124"/>
      <c r="BL54" s="29"/>
      <c r="BM54" s="29"/>
      <c r="BN54" s="29"/>
      <c r="BO54" s="29"/>
      <c r="BP54" s="29"/>
      <c r="BQ54" s="29"/>
      <c r="BR54" s="29"/>
    </row>
    <row r="55" spans="1:70" ht="15">
      <c r="A55" s="1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"/>
      <c r="W55" s="15"/>
      <c r="X55" s="15"/>
      <c r="Y55" s="15"/>
      <c r="Z55" s="130"/>
      <c r="AA55" s="130"/>
      <c r="AB55" s="130"/>
      <c r="AC55" s="130"/>
      <c r="AD55" s="130"/>
      <c r="AE55" s="130"/>
      <c r="AF55" s="130"/>
      <c r="AG55" s="130"/>
      <c r="AH55" s="122"/>
      <c r="AI55" s="122"/>
      <c r="AJ55" s="131" t="s">
        <v>35</v>
      </c>
      <c r="AK55" s="131"/>
      <c r="AL55" s="131"/>
      <c r="AM55" s="131"/>
      <c r="AN55" s="131"/>
      <c r="AO55" s="132"/>
      <c r="AP55" s="132"/>
      <c r="AQ55" s="132"/>
      <c r="AR55" s="122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2"/>
      <c r="BG55" s="122"/>
      <c r="BH55" s="122"/>
      <c r="BI55" s="122"/>
      <c r="BJ55" s="122"/>
      <c r="BK55" s="124"/>
      <c r="BL55" s="29"/>
      <c r="BM55" s="29"/>
      <c r="BN55" s="29"/>
      <c r="BO55" s="29"/>
      <c r="BP55" s="29"/>
      <c r="BQ55" s="29"/>
      <c r="BR55" s="29"/>
    </row>
    <row r="56" spans="1:70" ht="15">
      <c r="A56" s="1"/>
      <c r="B56" s="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7"/>
      <c r="W56" s="15"/>
      <c r="X56" s="15"/>
      <c r="Y56" s="15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4"/>
      <c r="BL56" s="29"/>
      <c r="BM56" s="29"/>
      <c r="BN56" s="29"/>
      <c r="BO56" s="29"/>
      <c r="BP56" s="29"/>
      <c r="BQ56" s="29"/>
      <c r="BR56" s="29"/>
    </row>
    <row r="57" spans="1:70" ht="1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7"/>
      <c r="W57" s="15"/>
      <c r="X57" s="15"/>
      <c r="Y57" s="15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4"/>
      <c r="BL57" s="29"/>
      <c r="BM57" s="29"/>
      <c r="BN57" s="29"/>
      <c r="BO57" s="29"/>
      <c r="BP57" s="29"/>
      <c r="BQ57" s="29"/>
      <c r="BR57" s="29"/>
    </row>
    <row r="58" spans="1:70" ht="6" customHeight="1" thickBot="1">
      <c r="A58" s="1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  <c r="W58" s="15"/>
      <c r="X58" s="15"/>
      <c r="Y58" s="15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4"/>
      <c r="BL58" s="29"/>
      <c r="BM58" s="29"/>
      <c r="BN58" s="29"/>
      <c r="BO58" s="29"/>
      <c r="BP58" s="29"/>
      <c r="BQ58" s="29"/>
      <c r="BR58" s="29"/>
    </row>
    <row r="59" spans="1:7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29"/>
      <c r="BL59" s="29"/>
      <c r="BM59" s="29"/>
      <c r="BN59" s="29"/>
      <c r="BO59" s="29"/>
      <c r="BP59" s="29"/>
      <c r="BQ59" s="29"/>
      <c r="BR59" s="29"/>
    </row>
    <row r="60" spans="1:7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29"/>
      <c r="BL60" s="29"/>
      <c r="BM60" s="29"/>
      <c r="BN60" s="29"/>
      <c r="BO60" s="29"/>
      <c r="BP60" s="29"/>
      <c r="BQ60" s="29"/>
      <c r="BR60" s="29"/>
    </row>
    <row r="61" spans="1:7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29"/>
      <c r="BL61" s="29"/>
      <c r="BM61" s="29"/>
      <c r="BN61" s="29"/>
      <c r="BO61" s="29"/>
      <c r="BP61" s="29"/>
      <c r="BQ61" s="29"/>
      <c r="BR61" s="29"/>
    </row>
    <row r="62" spans="1:7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29"/>
      <c r="BL62" s="29"/>
      <c r="BM62" s="29"/>
      <c r="BN62" s="29"/>
      <c r="BO62" s="29"/>
      <c r="BP62" s="29"/>
      <c r="BQ62" s="29"/>
      <c r="BR62" s="29"/>
    </row>
    <row r="63" spans="1:7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29"/>
      <c r="BL63" s="29"/>
      <c r="BM63" s="29"/>
      <c r="BN63" s="29"/>
      <c r="BO63" s="29"/>
      <c r="BP63" s="29"/>
      <c r="BQ63" s="29"/>
      <c r="BR63" s="29"/>
    </row>
    <row r="64" spans="1:7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29"/>
      <c r="BL64" s="29"/>
      <c r="BM64" s="29"/>
      <c r="BN64" s="29"/>
      <c r="BO64" s="29"/>
      <c r="BP64" s="29"/>
      <c r="BQ64" s="29"/>
      <c r="BR64" s="29"/>
    </row>
    <row r="65" spans="1:7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29"/>
      <c r="BL65" s="29"/>
      <c r="BM65" s="29"/>
      <c r="BN65" s="29"/>
      <c r="BO65" s="29"/>
      <c r="BP65" s="29"/>
      <c r="BQ65" s="29"/>
      <c r="BR65" s="29"/>
    </row>
    <row r="66" spans="1:7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29"/>
      <c r="BL66" s="29"/>
      <c r="BM66" s="29"/>
      <c r="BN66" s="29"/>
      <c r="BO66" s="29"/>
      <c r="BP66" s="29"/>
      <c r="BQ66" s="29"/>
      <c r="BR66" s="29"/>
    </row>
    <row r="67" spans="1:7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29"/>
      <c r="BL67" s="29"/>
      <c r="BM67" s="29"/>
      <c r="BN67" s="29"/>
      <c r="BO67" s="29"/>
      <c r="BP67" s="29"/>
      <c r="BQ67" s="29"/>
      <c r="BR67" s="29"/>
    </row>
    <row r="68" spans="1:7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29"/>
      <c r="BL68" s="29"/>
      <c r="BM68" s="29"/>
      <c r="BN68" s="29"/>
      <c r="BO68" s="29"/>
      <c r="BP68" s="29"/>
      <c r="BQ68" s="29"/>
      <c r="BR68" s="29"/>
    </row>
    <row r="69" spans="1:6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1:6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1:6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1:6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1:6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1:6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</sheetData>
  <sheetProtection algorithmName="SHA-512" hashValue="NucG4pCBcCAERABvMPBo13nVqZ7YV4uZnlJiR5dtuD/uqJ7SSRzA9mHkc/mFW1ockSsJqX+OoO0/8Px9AUmx9w==" saltValue="naC8/c303mVkSEZM1xWjNg==" spinCount="100000" sheet="1" selectLockedCells="1"/>
  <mergeCells count="101">
    <mergeCell ref="AN3:AR3"/>
    <mergeCell ref="AJ54:AN54"/>
    <mergeCell ref="AJ55:AN55"/>
    <mergeCell ref="BH48:BJ48"/>
    <mergeCell ref="BI40:BK40"/>
    <mergeCell ref="BI41:BK41"/>
    <mergeCell ref="BI42:BK42"/>
    <mergeCell ref="Z54:AG55"/>
    <mergeCell ref="BC43:BE43"/>
    <mergeCell ref="AX53:AZ53"/>
    <mergeCell ref="BC44:BG44"/>
    <mergeCell ref="BC48:BE48"/>
    <mergeCell ref="Y24:AG24"/>
    <mergeCell ref="Y26:AG26"/>
    <mergeCell ref="Y27:AK27"/>
    <mergeCell ref="Y29:AG29"/>
    <mergeCell ref="Y31:AG31"/>
    <mergeCell ref="AI26:AM26"/>
    <mergeCell ref="Y6:AG6"/>
    <mergeCell ref="Y8:AG10"/>
    <mergeCell ref="Y18:AG19"/>
    <mergeCell ref="BC47:BE47"/>
    <mergeCell ref="BC40:BE40"/>
    <mergeCell ref="BC41:BE41"/>
    <mergeCell ref="BC42:BE42"/>
    <mergeCell ref="AX54:AZ54"/>
    <mergeCell ref="AO6:AQ6"/>
    <mergeCell ref="AO10:AQ10"/>
    <mergeCell ref="AO19:AQ19"/>
    <mergeCell ref="AI10:AM10"/>
    <mergeCell ref="AI14:AM14"/>
    <mergeCell ref="AI19:AM19"/>
    <mergeCell ref="AI29:AM29"/>
    <mergeCell ref="AI31:AM31"/>
    <mergeCell ref="AH43:AI43"/>
    <mergeCell ref="AH44:AI44"/>
    <mergeCell ref="AK41:AL41"/>
    <mergeCell ref="AK42:AL42"/>
    <mergeCell ref="AK43:AL43"/>
    <mergeCell ref="AH45:AI45"/>
    <mergeCell ref="AI24:AM24"/>
    <mergeCell ref="BC49:BE49"/>
    <mergeCell ref="BC50:BE50"/>
    <mergeCell ref="AH54:AI54"/>
    <mergeCell ref="Z52:AF52"/>
    <mergeCell ref="Z51:AF51"/>
    <mergeCell ref="AH47:AI47"/>
    <mergeCell ref="AH48:AI48"/>
    <mergeCell ref="AH49:AI49"/>
    <mergeCell ref="AH51:AI51"/>
    <mergeCell ref="AH52:AI52"/>
    <mergeCell ref="AI6:AM6"/>
    <mergeCell ref="AH37:AI37"/>
    <mergeCell ref="AH40:AI40"/>
    <mergeCell ref="AH41:AI41"/>
    <mergeCell ref="AH42:AI42"/>
    <mergeCell ref="AJ36:AK36"/>
    <mergeCell ref="AH38:AI38"/>
    <mergeCell ref="AH39:AI39"/>
    <mergeCell ref="Y12:AG16"/>
    <mergeCell ref="A1:V1"/>
    <mergeCell ref="A2:V2"/>
    <mergeCell ref="D39:K40"/>
    <mergeCell ref="D29:I30"/>
    <mergeCell ref="O29:P30"/>
    <mergeCell ref="C10:M10"/>
    <mergeCell ref="C12:I12"/>
    <mergeCell ref="C6:J6"/>
    <mergeCell ref="C8:H8"/>
    <mergeCell ref="C16:M19"/>
    <mergeCell ref="O24:P24"/>
    <mergeCell ref="O6:P6"/>
    <mergeCell ref="O8:P8"/>
    <mergeCell ref="O10:P10"/>
    <mergeCell ref="O12:P12"/>
    <mergeCell ref="O18:P18"/>
    <mergeCell ref="O14:P14"/>
    <mergeCell ref="S10:U10"/>
    <mergeCell ref="S12:U12"/>
    <mergeCell ref="S14:U14"/>
    <mergeCell ref="S18:U18"/>
    <mergeCell ref="C24:F24"/>
    <mergeCell ref="D26:H26"/>
    <mergeCell ref="O26:P26"/>
    <mergeCell ref="C49:Q50"/>
    <mergeCell ref="C46:F46"/>
    <mergeCell ref="C42:F42"/>
    <mergeCell ref="C34:I34"/>
    <mergeCell ref="C28:I28"/>
    <mergeCell ref="D35:I36"/>
    <mergeCell ref="D37:I38"/>
    <mergeCell ref="D31:I32"/>
    <mergeCell ref="O46:P46"/>
    <mergeCell ref="O37:P38"/>
    <mergeCell ref="O39:P40"/>
    <mergeCell ref="O42:P42"/>
    <mergeCell ref="C47:I47"/>
    <mergeCell ref="O44:P44"/>
    <mergeCell ref="C44:F44"/>
    <mergeCell ref="O31:P32"/>
    <mergeCell ref="O35:P36"/>
  </mergeCells>
  <conditionalFormatting sqref="C49:Q50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2" r:id="rId1" display="http://www.student.cz/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Fanda</dc:creator>
  <cp:keywords/>
  <dc:description/>
  <cp:lastModifiedBy>František Jareš</cp:lastModifiedBy>
  <dcterms:created xsi:type="dcterms:W3CDTF">2014-08-25T19:38:49Z</dcterms:created>
  <dcterms:modified xsi:type="dcterms:W3CDTF">2023-01-24T15:36:59Z</dcterms:modified>
  <cp:category/>
  <cp:version/>
  <cp:contentType/>
  <cp:contentStatus/>
</cp:coreProperties>
</file>